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 firstSheet="6" activeTab="8"/>
  </bookViews>
  <sheets>
    <sheet name="Itinerário 01" sheetId="5" r:id="rId1"/>
    <sheet name="Itinerário 03 " sheetId="3" r:id="rId2"/>
    <sheet name="Itinerário 04" sheetId="6" r:id="rId3"/>
    <sheet name="Itinerário 05" sheetId="7" r:id="rId4"/>
    <sheet name="Itinerário 06" sheetId="15" r:id="rId5"/>
    <sheet name="Itinerário 07" sheetId="9" r:id="rId6"/>
    <sheet name="Itinerário 08" sheetId="10" r:id="rId7"/>
    <sheet name="Itinerário 09" sheetId="11" r:id="rId8"/>
    <sheet name="Itinerário 10" sheetId="12" r:id="rId9"/>
    <sheet name="ITINERÁRIO 11" sheetId="1" r:id="rId10"/>
    <sheet name="Itinerário 12" sheetId="13" r:id="rId11"/>
    <sheet name="Itinerário 13" sheetId="16" r:id="rId12"/>
    <sheet name="Itinerário 14" sheetId="14" r:id="rId13"/>
    <sheet name="ITINERÁRIO 19" sheetId="2" r:id="rId14"/>
  </sheets>
  <calcPr calcId="124519"/>
</workbook>
</file>

<file path=xl/calcChain.xml><?xml version="1.0" encoding="utf-8"?>
<calcChain xmlns="http://schemas.openxmlformats.org/spreadsheetml/2006/main">
  <c r="E39" i="2"/>
  <c r="E38"/>
  <c r="E37"/>
  <c r="E39" i="14"/>
  <c r="E38"/>
  <c r="E37"/>
  <c r="C40"/>
  <c r="E40" s="1"/>
  <c r="E39" i="16"/>
  <c r="E38"/>
  <c r="E37"/>
  <c r="C40"/>
  <c r="E40" s="1"/>
  <c r="C66" s="1"/>
  <c r="E39" i="1"/>
  <c r="E38"/>
  <c r="E37"/>
  <c r="C137" i="12"/>
  <c r="C136"/>
  <c r="C127"/>
  <c r="C129" s="1"/>
  <c r="C142" s="1"/>
  <c r="C100"/>
  <c r="C92"/>
  <c r="C99" s="1"/>
  <c r="C89"/>
  <c r="C68"/>
  <c r="C65"/>
  <c r="B63"/>
  <c r="D63" s="1"/>
  <c r="C135" s="1"/>
  <c r="C60"/>
  <c r="C59"/>
  <c r="C58"/>
  <c r="D40"/>
  <c r="C40"/>
  <c r="E40" s="1"/>
  <c r="E39"/>
  <c r="E38"/>
  <c r="E37"/>
  <c r="E39" i="11"/>
  <c r="E38"/>
  <c r="E37"/>
  <c r="C40"/>
  <c r="E40" s="1"/>
  <c r="E39" i="10"/>
  <c r="E38"/>
  <c r="E37"/>
  <c r="C40"/>
  <c r="E40" s="1"/>
  <c r="E39" i="9"/>
  <c r="E38"/>
  <c r="E37"/>
  <c r="C40"/>
  <c r="E40" s="1"/>
  <c r="E39" i="15"/>
  <c r="E38"/>
  <c r="E37"/>
  <c r="C40"/>
  <c r="E40" s="1"/>
  <c r="C66" s="1"/>
  <c r="E39" i="3"/>
  <c r="E38"/>
  <c r="E37"/>
  <c r="C40"/>
  <c r="E40" s="1"/>
  <c r="E39" i="5"/>
  <c r="E38"/>
  <c r="E37"/>
  <c r="C40"/>
  <c r="E40" s="1"/>
  <c r="C137" i="16"/>
  <c r="C136"/>
  <c r="C127"/>
  <c r="C129" s="1"/>
  <c r="C142" s="1"/>
  <c r="C100"/>
  <c r="C92"/>
  <c r="C99" s="1"/>
  <c r="C122" s="1"/>
  <c r="C89"/>
  <c r="C68"/>
  <c r="C65"/>
  <c r="B63"/>
  <c r="D63" s="1"/>
  <c r="C135" s="1"/>
  <c r="C60"/>
  <c r="C59"/>
  <c r="C58"/>
  <c r="D40"/>
  <c r="C137" i="15"/>
  <c r="C136"/>
  <c r="C127"/>
  <c r="C129" s="1"/>
  <c r="C142" s="1"/>
  <c r="C100"/>
  <c r="C92"/>
  <c r="C99" s="1"/>
  <c r="C89"/>
  <c r="C68"/>
  <c r="C65"/>
  <c r="B63"/>
  <c r="D63" s="1"/>
  <c r="C135" s="1"/>
  <c r="C60"/>
  <c r="C59"/>
  <c r="C58"/>
  <c r="C134" s="1"/>
  <c r="D40"/>
  <c r="C134" i="16" l="1"/>
  <c r="C134" i="12"/>
  <c r="C69" i="16"/>
  <c r="C140" s="1"/>
  <c r="C69" i="15"/>
  <c r="C140" s="1"/>
  <c r="C66" i="12"/>
  <c r="C69" s="1"/>
  <c r="C122"/>
  <c r="C72" i="15"/>
  <c r="C141" s="1"/>
  <c r="C139" i="16"/>
  <c r="D139"/>
  <c r="C122" i="15"/>
  <c r="C65" i="11"/>
  <c r="C58"/>
  <c r="C65" i="2"/>
  <c r="C65" i="10"/>
  <c r="C72" i="16" l="1"/>
  <c r="C141" s="1"/>
  <c r="C143" s="1"/>
  <c r="C146" s="1"/>
  <c r="C145" s="1"/>
  <c r="C140" i="12"/>
  <c r="C72"/>
  <c r="C141" s="1"/>
  <c r="C139"/>
  <c r="D139"/>
  <c r="C139" i="15"/>
  <c r="D139"/>
  <c r="C65" i="9"/>
  <c r="C65" i="5"/>
  <c r="C66" i="6"/>
  <c r="C65" i="1"/>
  <c r="C143" i="12" l="1"/>
  <c r="E138" i="16"/>
  <c r="C148"/>
  <c r="C149"/>
  <c r="E136"/>
  <c r="E135"/>
  <c r="E141"/>
  <c r="E137"/>
  <c r="E134"/>
  <c r="E140"/>
  <c r="E142"/>
  <c r="E139"/>
  <c r="C143" i="15"/>
  <c r="C65" i="14"/>
  <c r="C146" i="12" l="1"/>
  <c r="C145" s="1"/>
  <c r="C151" i="16"/>
  <c r="C150"/>
  <c r="C146" i="15"/>
  <c r="C145" s="1"/>
  <c r="C65" i="3"/>
  <c r="C65" i="7"/>
  <c r="C65" i="13"/>
  <c r="E138" i="12" l="1"/>
  <c r="C149"/>
  <c r="C148"/>
  <c r="E142"/>
  <c r="E134"/>
  <c r="E135"/>
  <c r="E136"/>
  <c r="E137"/>
  <c r="E140"/>
  <c r="E141"/>
  <c r="E139"/>
  <c r="E138" i="15"/>
  <c r="C148"/>
  <c r="C149"/>
  <c r="E142"/>
  <c r="E137"/>
  <c r="E140"/>
  <c r="E135"/>
  <c r="E134"/>
  <c r="E136"/>
  <c r="E141"/>
  <c r="E139"/>
  <c r="C151" i="12" l="1"/>
  <c r="C150"/>
  <c r="C151" i="15"/>
  <c r="C150"/>
  <c r="C137" i="14"/>
  <c r="C136"/>
  <c r="C127"/>
  <c r="C129" s="1"/>
  <c r="C142" s="1"/>
  <c r="C100"/>
  <c r="C92"/>
  <c r="C89"/>
  <c r="C68"/>
  <c r="C66"/>
  <c r="B63"/>
  <c r="D63" s="1"/>
  <c r="C135" s="1"/>
  <c r="C60"/>
  <c r="C59"/>
  <c r="C58"/>
  <c r="D40"/>
  <c r="C137" i="13"/>
  <c r="C136"/>
  <c r="C127"/>
  <c r="C129" s="1"/>
  <c r="C142" s="1"/>
  <c r="C100"/>
  <c r="C92"/>
  <c r="C89"/>
  <c r="C68"/>
  <c r="C66"/>
  <c r="B63"/>
  <c r="D63" s="1"/>
  <c r="C135" s="1"/>
  <c r="C60"/>
  <c r="C59"/>
  <c r="C58"/>
  <c r="D40"/>
  <c r="C137" i="11"/>
  <c r="C136"/>
  <c r="C127"/>
  <c r="C129" s="1"/>
  <c r="C142" s="1"/>
  <c r="C100"/>
  <c r="C92"/>
  <c r="C89"/>
  <c r="C68"/>
  <c r="C66"/>
  <c r="B63"/>
  <c r="D63" s="1"/>
  <c r="C135" s="1"/>
  <c r="C60"/>
  <c r="C59"/>
  <c r="C134" s="1"/>
  <c r="D40"/>
  <c r="C137" i="10"/>
  <c r="C136"/>
  <c r="C127"/>
  <c r="C129" s="1"/>
  <c r="C142" s="1"/>
  <c r="C100"/>
  <c r="C92"/>
  <c r="C89"/>
  <c r="C68"/>
  <c r="C66"/>
  <c r="B63"/>
  <c r="D63" s="1"/>
  <c r="C135" s="1"/>
  <c r="C60"/>
  <c r="C59"/>
  <c r="C58"/>
  <c r="D40"/>
  <c r="C137" i="9"/>
  <c r="C136"/>
  <c r="C127"/>
  <c r="C129" s="1"/>
  <c r="C142" s="1"/>
  <c r="C100"/>
  <c r="C92"/>
  <c r="C89"/>
  <c r="C68"/>
  <c r="C66"/>
  <c r="B63"/>
  <c r="D63" s="1"/>
  <c r="C135" s="1"/>
  <c r="C60"/>
  <c r="C59"/>
  <c r="C58"/>
  <c r="D40"/>
  <c r="C137" i="7"/>
  <c r="C136"/>
  <c r="C127"/>
  <c r="C129" s="1"/>
  <c r="C142" s="1"/>
  <c r="C100"/>
  <c r="C92"/>
  <c r="C89"/>
  <c r="C68"/>
  <c r="C69" s="1"/>
  <c r="C140" s="1"/>
  <c r="C66"/>
  <c r="B63"/>
  <c r="D63" s="1"/>
  <c r="C135" s="1"/>
  <c r="C60"/>
  <c r="C59"/>
  <c r="C58"/>
  <c r="D40"/>
  <c r="C137" i="6"/>
  <c r="C128"/>
  <c r="C130" s="1"/>
  <c r="C143" s="1"/>
  <c r="C101"/>
  <c r="C93"/>
  <c r="C90"/>
  <c r="C69"/>
  <c r="C67"/>
  <c r="B64"/>
  <c r="D64" s="1"/>
  <c r="C136" s="1"/>
  <c r="C61"/>
  <c r="C60"/>
  <c r="C59"/>
  <c r="D41"/>
  <c r="C137" i="5"/>
  <c r="C136"/>
  <c r="C127"/>
  <c r="C129" s="1"/>
  <c r="C142" s="1"/>
  <c r="C100"/>
  <c r="C92"/>
  <c r="C89"/>
  <c r="C68"/>
  <c r="C66"/>
  <c r="B63"/>
  <c r="D63" s="1"/>
  <c r="C135" s="1"/>
  <c r="C60"/>
  <c r="C59"/>
  <c r="C58"/>
  <c r="D40"/>
  <c r="C137" i="3"/>
  <c r="C136"/>
  <c r="C127"/>
  <c r="C129" s="1"/>
  <c r="C142" s="1"/>
  <c r="C100"/>
  <c r="C92"/>
  <c r="C89"/>
  <c r="C68"/>
  <c r="B63"/>
  <c r="D63" s="1"/>
  <c r="C135" s="1"/>
  <c r="C60"/>
  <c r="C59"/>
  <c r="C58"/>
  <c r="D40"/>
  <c r="C40" i="2"/>
  <c r="E40" s="1"/>
  <c r="C40" i="1"/>
  <c r="C137" i="2"/>
  <c r="C136"/>
  <c r="C127"/>
  <c r="C129" s="1"/>
  <c r="C142" s="1"/>
  <c r="C100"/>
  <c r="C92"/>
  <c r="C89"/>
  <c r="C68"/>
  <c r="B63"/>
  <c r="D63" s="1"/>
  <c r="C135" s="1"/>
  <c r="C60"/>
  <c r="C59"/>
  <c r="C58"/>
  <c r="D40"/>
  <c r="C69" i="10" l="1"/>
  <c r="C140" s="1"/>
  <c r="C69" i="11"/>
  <c r="C140" s="1"/>
  <c r="C69" i="5"/>
  <c r="C140" s="1"/>
  <c r="C69" i="14"/>
  <c r="C140" s="1"/>
  <c r="C69" i="13"/>
  <c r="C140" s="1"/>
  <c r="C70" i="6"/>
  <c r="C141" s="1"/>
  <c r="C69" i="9"/>
  <c r="C140" s="1"/>
  <c r="C134" i="3"/>
  <c r="C135" i="6"/>
  <c r="C134" i="14"/>
  <c r="C72" i="11"/>
  <c r="C141" s="1"/>
  <c r="C134" i="9"/>
  <c r="C134" i="2"/>
  <c r="C134" i="5"/>
  <c r="C134" i="7"/>
  <c r="C134" i="10"/>
  <c r="C134" i="13"/>
  <c r="C99" i="14"/>
  <c r="C122" s="1"/>
  <c r="C72" i="13"/>
  <c r="C141" s="1"/>
  <c r="C99"/>
  <c r="C122" s="1"/>
  <c r="C99" i="11"/>
  <c r="C122" s="1"/>
  <c r="C72" i="10"/>
  <c r="C141" s="1"/>
  <c r="C99"/>
  <c r="C122" s="1"/>
  <c r="C72" i="9"/>
  <c r="C141" s="1"/>
  <c r="C99"/>
  <c r="C122" s="1"/>
  <c r="C72" i="7"/>
  <c r="C141" s="1"/>
  <c r="C99"/>
  <c r="C122" s="1"/>
  <c r="C73" i="6"/>
  <c r="C142" s="1"/>
  <c r="C100"/>
  <c r="C123" s="1"/>
  <c r="C99" i="5"/>
  <c r="C122" s="1"/>
  <c r="C66" i="3"/>
  <c r="C69" s="1"/>
  <c r="C99"/>
  <c r="C122" s="1"/>
  <c r="C66" i="2"/>
  <c r="C69" s="1"/>
  <c r="C140" s="1"/>
  <c r="C99"/>
  <c r="C122" s="1"/>
  <c r="C72" i="5" l="1"/>
  <c r="C141" s="1"/>
  <c r="C72" i="2"/>
  <c r="C141" s="1"/>
  <c r="C72" i="14"/>
  <c r="C141" s="1"/>
  <c r="C140" i="3"/>
  <c r="C72"/>
  <c r="C141" s="1"/>
  <c r="C139" i="14"/>
  <c r="D139"/>
  <c r="C139" i="13"/>
  <c r="D139"/>
  <c r="C139" i="11"/>
  <c r="D139"/>
  <c r="C139" i="10"/>
  <c r="D139"/>
  <c r="C139" i="9"/>
  <c r="D139"/>
  <c r="C139" i="7"/>
  <c r="D139"/>
  <c r="C140" i="6"/>
  <c r="D140"/>
  <c r="C139" i="5"/>
  <c r="D139"/>
  <c r="C139" i="3"/>
  <c r="D139"/>
  <c r="C139" i="2"/>
  <c r="D139"/>
  <c r="C143" i="14" l="1"/>
  <c r="C143" i="13"/>
  <c r="C143" i="11"/>
  <c r="C143" i="10"/>
  <c r="C143" i="9"/>
  <c r="C143" i="7"/>
  <c r="C144" i="6"/>
  <c r="C143" i="5"/>
  <c r="C143" i="3"/>
  <c r="C143" i="2"/>
  <c r="C146" i="14" l="1"/>
  <c r="C145" s="1"/>
  <c r="C146" i="13"/>
  <c r="C145" s="1"/>
  <c r="C146" i="11"/>
  <c r="C145" s="1"/>
  <c r="C146" i="10"/>
  <c r="C145" s="1"/>
  <c r="C146" i="9"/>
  <c r="C145" s="1"/>
  <c r="C146" i="7"/>
  <c r="C145" s="1"/>
  <c r="C147" i="6"/>
  <c r="C146" s="1"/>
  <c r="C146" i="5"/>
  <c r="C145" s="1"/>
  <c r="C146" i="3"/>
  <c r="C145" s="1"/>
  <c r="C146" i="2"/>
  <c r="C145" s="1"/>
  <c r="C148" i="14" l="1"/>
  <c r="C149"/>
  <c r="E138"/>
  <c r="E137"/>
  <c r="E136"/>
  <c r="E134"/>
  <c r="E140"/>
  <c r="E142"/>
  <c r="E135"/>
  <c r="E141"/>
  <c r="E139"/>
  <c r="C148" i="13"/>
  <c r="C149"/>
  <c r="E138"/>
  <c r="E141"/>
  <c r="E142"/>
  <c r="E140"/>
  <c r="E134"/>
  <c r="E135"/>
  <c r="E137"/>
  <c r="E136"/>
  <c r="E139"/>
  <c r="C148" i="11"/>
  <c r="C149"/>
  <c r="E138"/>
  <c r="E141"/>
  <c r="E142"/>
  <c r="E134"/>
  <c r="E135"/>
  <c r="E137"/>
  <c r="E136"/>
  <c r="E140"/>
  <c r="E139"/>
  <c r="C148" i="10"/>
  <c r="C149"/>
  <c r="E138"/>
  <c r="E141"/>
  <c r="E142"/>
  <c r="E134"/>
  <c r="E135"/>
  <c r="E137"/>
  <c r="E136"/>
  <c r="E140"/>
  <c r="E139"/>
  <c r="C148" i="9"/>
  <c r="C149"/>
  <c r="E138"/>
  <c r="E141"/>
  <c r="E142"/>
  <c r="E140"/>
  <c r="E134"/>
  <c r="E135"/>
  <c r="E137"/>
  <c r="E136"/>
  <c r="E139"/>
  <c r="C148" i="7"/>
  <c r="C149"/>
  <c r="E138"/>
  <c r="E137"/>
  <c r="E136"/>
  <c r="E134"/>
  <c r="E140"/>
  <c r="E142"/>
  <c r="E135"/>
  <c r="E141"/>
  <c r="E139"/>
  <c r="C149" i="6"/>
  <c r="C150"/>
  <c r="E139"/>
  <c r="E142"/>
  <c r="E143"/>
  <c r="E141"/>
  <c r="E135"/>
  <c r="E136"/>
  <c r="E138"/>
  <c r="E137"/>
  <c r="E140"/>
  <c r="C148" i="5"/>
  <c r="C149"/>
  <c r="E138"/>
  <c r="E135"/>
  <c r="E134"/>
  <c r="E141"/>
  <c r="E140"/>
  <c r="E137"/>
  <c r="E136"/>
  <c r="E142"/>
  <c r="E139"/>
  <c r="C148" i="3"/>
  <c r="C149"/>
  <c r="E138"/>
  <c r="E142"/>
  <c r="E135"/>
  <c r="E137"/>
  <c r="E136"/>
  <c r="E134"/>
  <c r="E141"/>
  <c r="E140"/>
  <c r="E139"/>
  <c r="C148" i="2"/>
  <c r="C149"/>
  <c r="E138"/>
  <c r="E137"/>
  <c r="E135"/>
  <c r="E142"/>
  <c r="E134"/>
  <c r="E136"/>
  <c r="E140"/>
  <c r="E141"/>
  <c r="E139"/>
  <c r="C150" i="14" l="1"/>
  <c r="C151"/>
  <c r="C150" i="13"/>
  <c r="C151"/>
  <c r="C150" i="11"/>
  <c r="C151"/>
  <c r="C150" i="10"/>
  <c r="C151"/>
  <c r="C150" i="9"/>
  <c r="C151"/>
  <c r="C150" i="7"/>
  <c r="C151"/>
  <c r="C151" i="6"/>
  <c r="C152"/>
  <c r="C150" i="5"/>
  <c r="C151"/>
  <c r="C150" i="3"/>
  <c r="C151"/>
  <c r="C150" i="2"/>
  <c r="C151"/>
  <c r="C137" i="1" l="1"/>
  <c r="C136"/>
  <c r="C127"/>
  <c r="C129" s="1"/>
  <c r="C142" s="1"/>
  <c r="C100"/>
  <c r="C92"/>
  <c r="C99" s="1"/>
  <c r="C89"/>
  <c r="C68"/>
  <c r="B63"/>
  <c r="D63" s="1"/>
  <c r="C135" s="1"/>
  <c r="C60"/>
  <c r="C59"/>
  <c r="C58"/>
  <c r="E40"/>
  <c r="D40"/>
  <c r="C122" l="1"/>
  <c r="D139" s="1"/>
  <c r="C134"/>
  <c r="C66"/>
  <c r="C69" s="1"/>
  <c r="C140" s="1"/>
  <c r="C72" l="1"/>
  <c r="C141" s="1"/>
  <c r="C139"/>
  <c r="C143" l="1"/>
  <c r="C146"/>
  <c r="C145" s="1"/>
  <c r="E138" l="1"/>
  <c r="C149"/>
  <c r="C148"/>
  <c r="E136"/>
  <c r="E137"/>
  <c r="E134"/>
  <c r="E135"/>
  <c r="E142"/>
  <c r="E139"/>
  <c r="E140"/>
  <c r="E141"/>
  <c r="C151" l="1"/>
  <c r="C150"/>
</calcChain>
</file>

<file path=xl/sharedStrings.xml><?xml version="1.0" encoding="utf-8"?>
<sst xmlns="http://schemas.openxmlformats.org/spreadsheetml/2006/main" count="2342" uniqueCount="158">
  <si>
    <t>DADOS CADASTRAIS</t>
  </si>
  <si>
    <t>1.1</t>
  </si>
  <si>
    <t>VEÍCULO</t>
  </si>
  <si>
    <t>1.1.1</t>
  </si>
  <si>
    <t>Características</t>
  </si>
  <si>
    <t>Tipo</t>
  </si>
  <si>
    <t>Capacidade máxima e minima</t>
  </si>
  <si>
    <t>Ano/modelo admitido</t>
  </si>
  <si>
    <t>Tipo de combustível</t>
  </si>
  <si>
    <t>DIESEL</t>
  </si>
  <si>
    <t>1.1.2</t>
  </si>
  <si>
    <t>Valores</t>
  </si>
  <si>
    <t>R$ investimento</t>
  </si>
  <si>
    <t>Licenciamento</t>
  </si>
  <si>
    <t>Seguro obrigatório</t>
  </si>
  <si>
    <t>IPVA</t>
  </si>
  <si>
    <t>km/litro</t>
  </si>
  <si>
    <t>1.1.3</t>
  </si>
  <si>
    <t>Vistorias</t>
  </si>
  <si>
    <t>Vistoria semestral</t>
  </si>
  <si>
    <t>1.1.4</t>
  </si>
  <si>
    <t>Combustível</t>
  </si>
  <si>
    <t>R$ litro de diesel</t>
  </si>
  <si>
    <t>1.2</t>
  </si>
  <si>
    <t>RECURSOS HUMANOS</t>
  </si>
  <si>
    <t>1.2.1</t>
  </si>
  <si>
    <t>Motorista</t>
  </si>
  <si>
    <t>Salário base</t>
  </si>
  <si>
    <t>Carga horária mês(horas)</t>
  </si>
  <si>
    <t>Adicional noturno</t>
  </si>
  <si>
    <t>Horas extras</t>
  </si>
  <si>
    <t>1.2.2</t>
  </si>
  <si>
    <t>Monitor</t>
  </si>
  <si>
    <t>ITINERÁRIO</t>
  </si>
  <si>
    <t>2.1</t>
  </si>
  <si>
    <t>Quilometragem</t>
  </si>
  <si>
    <t>efetiva</t>
  </si>
  <si>
    <t>morta</t>
  </si>
  <si>
    <t>total</t>
  </si>
  <si>
    <t>manhã</t>
  </si>
  <si>
    <t>meio-dia</t>
  </si>
  <si>
    <t>tarde</t>
  </si>
  <si>
    <t>2.2</t>
  </si>
  <si>
    <t>Tempo de utilização do veículo</t>
  </si>
  <si>
    <t>2.3</t>
  </si>
  <si>
    <t>Taxa de uso do veículo</t>
  </si>
  <si>
    <t>Tempo de uso mensal</t>
  </si>
  <si>
    <t>Dia letivos por mês</t>
  </si>
  <si>
    <t>Tempo máximo mensal</t>
  </si>
  <si>
    <t>Taxa de uso do veículo calculado</t>
  </si>
  <si>
    <t>Taxa de uso do veículo efetiva</t>
  </si>
  <si>
    <t>2.4</t>
  </si>
  <si>
    <t>Quantidade de dias letivos por ano</t>
  </si>
  <si>
    <t>CUSTOS</t>
  </si>
  <si>
    <t>3.1</t>
  </si>
  <si>
    <t>R$ Depreciação</t>
  </si>
  <si>
    <t>3.2</t>
  </si>
  <si>
    <t>Encargos do veículo</t>
  </si>
  <si>
    <t>Licenciamneto</t>
  </si>
  <si>
    <t>3.3</t>
  </si>
  <si>
    <t>Vistorias do veículo</t>
  </si>
  <si>
    <t>RS unitário</t>
  </si>
  <si>
    <t>Quant.</t>
  </si>
  <si>
    <t>Total</t>
  </si>
  <si>
    <t>3.4</t>
  </si>
  <si>
    <t>Preço por litro</t>
  </si>
  <si>
    <t>km dia</t>
  </si>
  <si>
    <t>Dias letivos ano</t>
  </si>
  <si>
    <t>R$ ano combustível</t>
  </si>
  <si>
    <t>3.5</t>
  </si>
  <si>
    <t>Manutenção</t>
  </si>
  <si>
    <t>Relação manut./combustível</t>
  </si>
  <si>
    <t>R$ ano manutenção</t>
  </si>
  <si>
    <t>3.6</t>
  </si>
  <si>
    <t>Seguro do Serviço</t>
  </si>
  <si>
    <t>R$ anual</t>
  </si>
  <si>
    <t>3.7</t>
  </si>
  <si>
    <t>Administrativa</t>
  </si>
  <si>
    <t>3.8</t>
  </si>
  <si>
    <t>Financeira da operação</t>
  </si>
  <si>
    <t>3.9</t>
  </si>
  <si>
    <t>Recursos humanos</t>
  </si>
  <si>
    <t>3.9.1</t>
  </si>
  <si>
    <t>Carga horária</t>
  </si>
  <si>
    <t>Tempo efetivo dia</t>
  </si>
  <si>
    <t>Tempo morto dia</t>
  </si>
  <si>
    <t>Tempo trabalhado dia</t>
  </si>
  <si>
    <t>Dia letivos mês</t>
  </si>
  <si>
    <t>Tempo trabalhado mês</t>
  </si>
  <si>
    <t>Jornada de trabalho</t>
  </si>
  <si>
    <t>Custos com encargos</t>
  </si>
  <si>
    <t>Piso da categoria</t>
  </si>
  <si>
    <t>Hora extra</t>
  </si>
  <si>
    <t>Salário mensal</t>
  </si>
  <si>
    <t>Licença pat/mat</t>
  </si>
  <si>
    <t>Licença saúde</t>
  </si>
  <si>
    <t>Licença funeral</t>
  </si>
  <si>
    <t>Total das licenças</t>
  </si>
  <si>
    <t>Décimo Terceiro Salário</t>
  </si>
  <si>
    <t>Adicional de férias</t>
  </si>
  <si>
    <t>Fundo de garantia</t>
  </si>
  <si>
    <t>Base de cálculo</t>
  </si>
  <si>
    <t>R$ fundo mensal</t>
  </si>
  <si>
    <t>INSS</t>
  </si>
  <si>
    <t>Custos sem encargos</t>
  </si>
  <si>
    <t>Benifícios adicionais</t>
  </si>
  <si>
    <t>Vale refeição</t>
  </si>
  <si>
    <t>Vale transporte</t>
  </si>
  <si>
    <t>Plano de saúde</t>
  </si>
  <si>
    <t>Outros</t>
  </si>
  <si>
    <t>Sub total</t>
  </si>
  <si>
    <t>Depósito rescisão</t>
  </si>
  <si>
    <t>Aviso prévio indenizado</t>
  </si>
  <si>
    <t>Outras(10%)</t>
  </si>
  <si>
    <t>TOTAL RH</t>
  </si>
  <si>
    <t>3.10</t>
  </si>
  <si>
    <t>Simples</t>
  </si>
  <si>
    <t>LUCRO</t>
  </si>
  <si>
    <t>R$ Veículo</t>
  </si>
  <si>
    <t>Taxa de rentabilidade</t>
  </si>
  <si>
    <t>R$ lucro por ano</t>
  </si>
  <si>
    <t>R$ ano</t>
  </si>
  <si>
    <t>R$ mês</t>
  </si>
  <si>
    <t>%</t>
  </si>
  <si>
    <t>Depreciação</t>
  </si>
  <si>
    <t>Encargos do Veículo</t>
  </si>
  <si>
    <t>Vistoria do veículo</t>
  </si>
  <si>
    <t>Seguro do serviço</t>
  </si>
  <si>
    <t>Financeira</t>
  </si>
  <si>
    <t>Combustivel</t>
  </si>
  <si>
    <t>Lucro</t>
  </si>
  <si>
    <t>Preço anual</t>
  </si>
  <si>
    <t>Impostos</t>
  </si>
  <si>
    <t>PREÇO ANUAL</t>
  </si>
  <si>
    <t>PREÇO POR DIA</t>
  </si>
  <si>
    <t>PREÇO/KM</t>
  </si>
  <si>
    <t>PREÇO/KM EFETIVA</t>
  </si>
  <si>
    <t>ITINERÁRIO Nº 011</t>
  </si>
  <si>
    <t>ITINERÁRIO Nº 019</t>
  </si>
  <si>
    <t>Ônibus</t>
  </si>
  <si>
    <t>ITINERÁRIO Nº 001</t>
  </si>
  <si>
    <t>ITINERÁRIO Nº 003</t>
  </si>
  <si>
    <t>ITINERÁRIO Nº 004</t>
  </si>
  <si>
    <t>ITINERÁRIO Nº 005</t>
  </si>
  <si>
    <t>ITINERÁRIO Nº 007</t>
  </si>
  <si>
    <t>ITINERÁRIO Nº 008</t>
  </si>
  <si>
    <t>ITINERÁRIO Nº 009</t>
  </si>
  <si>
    <t>ITINERÁRIO Nº 010</t>
  </si>
  <si>
    <t>ITINERÁRIO Nº 014</t>
  </si>
  <si>
    <t>ITINERÁRIO Nº 012</t>
  </si>
  <si>
    <t xml:space="preserve"> </t>
  </si>
  <si>
    <t>PLANILHA DE CUSTOS/CÁLCULO TRANSPORTE ESCOLAR 2019</t>
  </si>
  <si>
    <t>ITINERÁRIO Nº 006</t>
  </si>
  <si>
    <t>ITINERÁRIO Nº 013</t>
  </si>
  <si>
    <t>Micro/onibus</t>
  </si>
  <si>
    <t>MICRO/ONIBUS KOMBI</t>
  </si>
  <si>
    <t>GASOLINA</t>
  </si>
  <si>
    <t>Porto Xaveir/RS, 13 de dezembro de 2019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</si>
</sst>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49" fontId="1" fillId="0" borderId="0" xfId="0" applyNumberFormat="1" applyFon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/>
    <xf numFmtId="1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59"/>
  <sheetViews>
    <sheetView topLeftCell="A148" workbookViewId="0">
      <selection activeCell="E159" sqref="E159"/>
    </sheetView>
  </sheetViews>
  <sheetFormatPr defaultRowHeight="15"/>
  <cols>
    <col min="2" max="2" width="40.7109375" customWidth="1"/>
    <col min="5" max="5" width="11.5703125" customWidth="1"/>
  </cols>
  <sheetData>
    <row r="3" spans="1:3" ht="30">
      <c r="B3" s="5" t="s">
        <v>151</v>
      </c>
    </row>
    <row r="4" spans="1:3">
      <c r="B4" s="4" t="s">
        <v>140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45</v>
      </c>
    </row>
    <row r="10" spans="1:3">
      <c r="B10" t="s">
        <v>7</v>
      </c>
      <c r="C10">
        <v>1999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30000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3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1">
        <v>2137.2199999999998</v>
      </c>
    </row>
    <row r="25" spans="1:3">
      <c r="B25" t="s">
        <v>28</v>
      </c>
      <c r="C25">
        <v>150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38</v>
      </c>
      <c r="D37">
        <v>0</v>
      </c>
      <c r="E37">
        <f xml:space="preserve"> C37</f>
        <v>38</v>
      </c>
    </row>
    <row r="38" spans="1:5">
      <c r="B38" t="s">
        <v>40</v>
      </c>
      <c r="C38">
        <v>38</v>
      </c>
      <c r="D38">
        <v>0</v>
      </c>
      <c r="E38">
        <f>C38</f>
        <v>38</v>
      </c>
    </row>
    <row r="39" spans="1:5">
      <c r="B39" t="s">
        <v>41</v>
      </c>
      <c r="C39">
        <v>40</v>
      </c>
      <c r="D39">
        <v>0</v>
      </c>
      <c r="E39">
        <f>C39</f>
        <v>40</v>
      </c>
    </row>
    <row r="40" spans="1:5">
      <c r="B40" t="s">
        <v>38</v>
      </c>
      <c r="C40">
        <f>SUM(C37:C39)</f>
        <v>116</v>
      </c>
      <c r="D40">
        <f>D37+D38+D39</f>
        <v>0</v>
      </c>
      <c r="E40">
        <f>C40</f>
        <v>116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116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3</v>
      </c>
    </row>
    <row r="69" spans="1:3">
      <c r="B69" t="s">
        <v>68</v>
      </c>
      <c r="C69">
        <f>((C66/C68)*C65)*C67</f>
        <v>28690.666666666664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</v>
      </c>
    </row>
    <row r="72" spans="1:3">
      <c r="B72" t="s">
        <v>72</v>
      </c>
      <c r="C72" s="6">
        <f>C69*C71</f>
        <v>28690.666666666664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30000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7500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7">
        <f>(C134*100)/C145</f>
        <v>9.3376868826996695E-2</v>
      </c>
    </row>
    <row r="135" spans="2:5">
      <c r="B135" t="s">
        <v>126</v>
      </c>
      <c r="C135" s="6">
        <f>D63</f>
        <v>480</v>
      </c>
      <c r="E135" s="6">
        <f>(C135*100)/C145</f>
        <v>0.450551839937258</v>
      </c>
    </row>
    <row r="136" spans="2:5">
      <c r="B136" t="s">
        <v>127</v>
      </c>
      <c r="C136" s="6">
        <f>C74</f>
        <v>852</v>
      </c>
      <c r="E136" s="6">
        <f>(C136*100)/C145</f>
        <v>0.79972951588863295</v>
      </c>
    </row>
    <row r="137" spans="2:5">
      <c r="B137" t="s">
        <v>77</v>
      </c>
      <c r="C137" s="6">
        <f>C76</f>
        <v>2470</v>
      </c>
      <c r="E137" s="6">
        <f>(C137*100)/C145</f>
        <v>2.3184646763438068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29.776657842771328</v>
      </c>
    </row>
    <row r="140" spans="2:5">
      <c r="B140" t="s">
        <v>129</v>
      </c>
      <c r="C140" s="6">
        <f>C69</f>
        <v>28690.666666666664</v>
      </c>
      <c r="E140" s="6">
        <f>(C140*100)/C145</f>
        <v>26.930484699360878</v>
      </c>
    </row>
    <row r="141" spans="2:5">
      <c r="B141" t="s">
        <v>70</v>
      </c>
      <c r="C141" s="6">
        <f>C72</f>
        <v>28690.666666666664</v>
      </c>
      <c r="E141" s="6">
        <f>(C141*100)/C145</f>
        <v>26.930484699360878</v>
      </c>
    </row>
    <row r="142" spans="2:5">
      <c r="B142" t="s">
        <v>130</v>
      </c>
      <c r="C142" s="6">
        <f>C129</f>
        <v>7500</v>
      </c>
      <c r="E142" s="6">
        <f>(C142*100)/C145</f>
        <v>7.0398724990196557</v>
      </c>
    </row>
    <row r="143" spans="2:5">
      <c r="B143" t="s">
        <v>110</v>
      </c>
      <c r="C143">
        <f>C134+C135+C136+C137+C138+C139+C140+C141+C142</f>
        <v>100505.67959999999</v>
      </c>
    </row>
    <row r="145" spans="2:5">
      <c r="B145" t="s">
        <v>131</v>
      </c>
      <c r="C145">
        <f>C143+C146</f>
        <v>106536.02037599999</v>
      </c>
      <c r="E145" s="2">
        <v>1</v>
      </c>
    </row>
    <row r="146" spans="2:5">
      <c r="B146" t="s">
        <v>132</v>
      </c>
      <c r="C146">
        <f>C143*E146</f>
        <v>6030.3407759999991</v>
      </c>
      <c r="E146" s="2">
        <v>0.06</v>
      </c>
    </row>
    <row r="148" spans="2:5">
      <c r="B148" t="s">
        <v>133</v>
      </c>
      <c r="C148">
        <f>C145</f>
        <v>106536.02037599999</v>
      </c>
    </row>
    <row r="149" spans="2:5">
      <c r="B149" t="s">
        <v>134</v>
      </c>
      <c r="C149" s="6">
        <f>C145/200</f>
        <v>532.68010187999994</v>
      </c>
    </row>
    <row r="150" spans="2:5">
      <c r="B150" t="s">
        <v>135</v>
      </c>
      <c r="C150" s="6">
        <f>C149/E40</f>
        <v>4.5920698437931033</v>
      </c>
    </row>
    <row r="151" spans="2:5">
      <c r="B151" t="s">
        <v>136</v>
      </c>
      <c r="C151" s="6">
        <f>C149/C40</f>
        <v>4.5920698437931033</v>
      </c>
    </row>
    <row r="159" spans="2:5">
      <c r="B159" t="s">
        <v>157</v>
      </c>
    </row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59"/>
  <sheetViews>
    <sheetView workbookViewId="0">
      <selection activeCell="C26" sqref="C26"/>
    </sheetView>
  </sheetViews>
  <sheetFormatPr defaultRowHeight="15"/>
  <cols>
    <col min="2" max="2" width="34" customWidth="1"/>
    <col min="3" max="3" width="12.140625" bestFit="1" customWidth="1"/>
    <col min="6" max="6" width="11" customWidth="1"/>
    <col min="258" max="258" width="34" customWidth="1"/>
    <col min="262" max="262" width="11" customWidth="1"/>
    <col min="514" max="514" width="34" customWidth="1"/>
    <col min="518" max="518" width="11" customWidth="1"/>
    <col min="770" max="770" width="34" customWidth="1"/>
    <col min="774" max="774" width="11" customWidth="1"/>
    <col min="1026" max="1026" width="34" customWidth="1"/>
    <col min="1030" max="1030" width="11" customWidth="1"/>
    <col min="1282" max="1282" width="34" customWidth="1"/>
    <col min="1286" max="1286" width="11" customWidth="1"/>
    <col min="1538" max="1538" width="34" customWidth="1"/>
    <col min="1542" max="1542" width="11" customWidth="1"/>
    <col min="1794" max="1794" width="34" customWidth="1"/>
    <col min="1798" max="1798" width="11" customWidth="1"/>
    <col min="2050" max="2050" width="34" customWidth="1"/>
    <col min="2054" max="2054" width="11" customWidth="1"/>
    <col min="2306" max="2306" width="34" customWidth="1"/>
    <col min="2310" max="2310" width="11" customWidth="1"/>
    <col min="2562" max="2562" width="34" customWidth="1"/>
    <col min="2566" max="2566" width="11" customWidth="1"/>
    <col min="2818" max="2818" width="34" customWidth="1"/>
    <col min="2822" max="2822" width="11" customWidth="1"/>
    <col min="3074" max="3074" width="34" customWidth="1"/>
    <col min="3078" max="3078" width="11" customWidth="1"/>
    <col min="3330" max="3330" width="34" customWidth="1"/>
    <col min="3334" max="3334" width="11" customWidth="1"/>
    <col min="3586" max="3586" width="34" customWidth="1"/>
    <col min="3590" max="3590" width="11" customWidth="1"/>
    <col min="3842" max="3842" width="34" customWidth="1"/>
    <col min="3846" max="3846" width="11" customWidth="1"/>
    <col min="4098" max="4098" width="34" customWidth="1"/>
    <col min="4102" max="4102" width="11" customWidth="1"/>
    <col min="4354" max="4354" width="34" customWidth="1"/>
    <col min="4358" max="4358" width="11" customWidth="1"/>
    <col min="4610" max="4610" width="34" customWidth="1"/>
    <col min="4614" max="4614" width="11" customWidth="1"/>
    <col min="4866" max="4866" width="34" customWidth="1"/>
    <col min="4870" max="4870" width="11" customWidth="1"/>
    <col min="5122" max="5122" width="34" customWidth="1"/>
    <col min="5126" max="5126" width="11" customWidth="1"/>
    <col min="5378" max="5378" width="34" customWidth="1"/>
    <col min="5382" max="5382" width="11" customWidth="1"/>
    <col min="5634" max="5634" width="34" customWidth="1"/>
    <col min="5638" max="5638" width="11" customWidth="1"/>
    <col min="5890" max="5890" width="34" customWidth="1"/>
    <col min="5894" max="5894" width="11" customWidth="1"/>
    <col min="6146" max="6146" width="34" customWidth="1"/>
    <col min="6150" max="6150" width="11" customWidth="1"/>
    <col min="6402" max="6402" width="34" customWidth="1"/>
    <col min="6406" max="6406" width="11" customWidth="1"/>
    <col min="6658" max="6658" width="34" customWidth="1"/>
    <col min="6662" max="6662" width="11" customWidth="1"/>
    <col min="6914" max="6914" width="34" customWidth="1"/>
    <col min="6918" max="6918" width="11" customWidth="1"/>
    <col min="7170" max="7170" width="34" customWidth="1"/>
    <col min="7174" max="7174" width="11" customWidth="1"/>
    <col min="7426" max="7426" width="34" customWidth="1"/>
    <col min="7430" max="7430" width="11" customWidth="1"/>
    <col min="7682" max="7682" width="34" customWidth="1"/>
    <col min="7686" max="7686" width="11" customWidth="1"/>
    <col min="7938" max="7938" width="34" customWidth="1"/>
    <col min="7942" max="7942" width="11" customWidth="1"/>
    <col min="8194" max="8194" width="34" customWidth="1"/>
    <col min="8198" max="8198" width="11" customWidth="1"/>
    <col min="8450" max="8450" width="34" customWidth="1"/>
    <col min="8454" max="8454" width="11" customWidth="1"/>
    <col min="8706" max="8706" width="34" customWidth="1"/>
    <col min="8710" max="8710" width="11" customWidth="1"/>
    <col min="8962" max="8962" width="34" customWidth="1"/>
    <col min="8966" max="8966" width="11" customWidth="1"/>
    <col min="9218" max="9218" width="34" customWidth="1"/>
    <col min="9222" max="9222" width="11" customWidth="1"/>
    <col min="9474" max="9474" width="34" customWidth="1"/>
    <col min="9478" max="9478" width="11" customWidth="1"/>
    <col min="9730" max="9730" width="34" customWidth="1"/>
    <col min="9734" max="9734" width="11" customWidth="1"/>
    <col min="9986" max="9986" width="34" customWidth="1"/>
    <col min="9990" max="9990" width="11" customWidth="1"/>
    <col min="10242" max="10242" width="34" customWidth="1"/>
    <col min="10246" max="10246" width="11" customWidth="1"/>
    <col min="10498" max="10498" width="34" customWidth="1"/>
    <col min="10502" max="10502" width="11" customWidth="1"/>
    <col min="10754" max="10754" width="34" customWidth="1"/>
    <col min="10758" max="10758" width="11" customWidth="1"/>
    <col min="11010" max="11010" width="34" customWidth="1"/>
    <col min="11014" max="11014" width="11" customWidth="1"/>
    <col min="11266" max="11266" width="34" customWidth="1"/>
    <col min="11270" max="11270" width="11" customWidth="1"/>
    <col min="11522" max="11522" width="34" customWidth="1"/>
    <col min="11526" max="11526" width="11" customWidth="1"/>
    <col min="11778" max="11778" width="34" customWidth="1"/>
    <col min="11782" max="11782" width="11" customWidth="1"/>
    <col min="12034" max="12034" width="34" customWidth="1"/>
    <col min="12038" max="12038" width="11" customWidth="1"/>
    <col min="12290" max="12290" width="34" customWidth="1"/>
    <col min="12294" max="12294" width="11" customWidth="1"/>
    <col min="12546" max="12546" width="34" customWidth="1"/>
    <col min="12550" max="12550" width="11" customWidth="1"/>
    <col min="12802" max="12802" width="34" customWidth="1"/>
    <col min="12806" max="12806" width="11" customWidth="1"/>
    <col min="13058" max="13058" width="34" customWidth="1"/>
    <col min="13062" max="13062" width="11" customWidth="1"/>
    <col min="13314" max="13314" width="34" customWidth="1"/>
    <col min="13318" max="13318" width="11" customWidth="1"/>
    <col min="13570" max="13570" width="34" customWidth="1"/>
    <col min="13574" max="13574" width="11" customWidth="1"/>
    <col min="13826" max="13826" width="34" customWidth="1"/>
    <col min="13830" max="13830" width="11" customWidth="1"/>
    <col min="14082" max="14082" width="34" customWidth="1"/>
    <col min="14086" max="14086" width="11" customWidth="1"/>
    <col min="14338" max="14338" width="34" customWidth="1"/>
    <col min="14342" max="14342" width="11" customWidth="1"/>
    <col min="14594" max="14594" width="34" customWidth="1"/>
    <col min="14598" max="14598" width="11" customWidth="1"/>
    <col min="14850" max="14850" width="34" customWidth="1"/>
    <col min="14854" max="14854" width="11" customWidth="1"/>
    <col min="15106" max="15106" width="34" customWidth="1"/>
    <col min="15110" max="15110" width="11" customWidth="1"/>
    <col min="15362" max="15362" width="34" customWidth="1"/>
    <col min="15366" max="15366" width="11" customWidth="1"/>
    <col min="15618" max="15618" width="34" customWidth="1"/>
    <col min="15622" max="15622" width="11" customWidth="1"/>
    <col min="15874" max="15874" width="34" customWidth="1"/>
    <col min="15878" max="15878" width="11" customWidth="1"/>
    <col min="16130" max="16130" width="34" customWidth="1"/>
    <col min="16134" max="16134" width="11" customWidth="1"/>
  </cols>
  <sheetData>
    <row r="2" spans="1:3" ht="14.25" customHeight="1"/>
    <row r="3" spans="1:3" ht="30">
      <c r="B3" s="5" t="s">
        <v>151</v>
      </c>
    </row>
    <row r="4" spans="1:3">
      <c r="B4" s="4" t="s">
        <v>137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154</v>
      </c>
    </row>
    <row r="9" spans="1:3">
      <c r="B9" t="s">
        <v>6</v>
      </c>
      <c r="C9">
        <v>15</v>
      </c>
    </row>
    <row r="10" spans="1:3">
      <c r="B10" t="s">
        <v>7</v>
      </c>
      <c r="C10">
        <v>2008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53000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581.99</v>
      </c>
    </row>
    <row r="17" spans="1:3">
      <c r="B17" t="s">
        <v>16</v>
      </c>
      <c r="C17">
        <v>3.2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10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48</v>
      </c>
      <c r="D37">
        <v>0</v>
      </c>
      <c r="E37">
        <f>C37</f>
        <v>48</v>
      </c>
    </row>
    <row r="38" spans="1:5">
      <c r="B38" t="s">
        <v>40</v>
      </c>
      <c r="C38">
        <v>52</v>
      </c>
      <c r="D38">
        <v>0</v>
      </c>
      <c r="E38">
        <f>C38</f>
        <v>52</v>
      </c>
    </row>
    <row r="39" spans="1:5">
      <c r="B39" t="s">
        <v>41</v>
      </c>
      <c r="C39">
        <v>50</v>
      </c>
      <c r="D39">
        <v>0</v>
      </c>
      <c r="E39">
        <f>C39</f>
        <v>50</v>
      </c>
    </row>
    <row r="40" spans="1:5">
      <c r="B40" t="s">
        <v>38</v>
      </c>
      <c r="C40">
        <f>SUM(C37:C39)</f>
        <v>150</v>
      </c>
      <c r="D40">
        <f>D37+D38+D39</f>
        <v>0</v>
      </c>
      <c r="E40">
        <f>E37+E38+E39</f>
        <v>150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581.99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150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3.2</v>
      </c>
    </row>
    <row r="69" spans="1:3">
      <c r="B69" t="s">
        <v>68</v>
      </c>
      <c r="C69">
        <f>((C66/C68)*C65)*C67</f>
        <v>34781.25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0.7</v>
      </c>
    </row>
    <row r="72" spans="1:3">
      <c r="B72" t="s">
        <v>72</v>
      </c>
      <c r="C72" s="6">
        <f>C69*C71</f>
        <v>24346.875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53000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13250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681.47</v>
      </c>
      <c r="E134" s="6">
        <f>(C134*100)/C145</f>
        <v>0.59207019026068619</v>
      </c>
    </row>
    <row r="135" spans="2:5">
      <c r="B135" t="s">
        <v>126</v>
      </c>
      <c r="C135" s="6">
        <f>D63</f>
        <v>480</v>
      </c>
      <c r="E135" s="6">
        <f>(C135*100)/C145</f>
        <v>0.41703037745627741</v>
      </c>
    </row>
    <row r="136" spans="2:5">
      <c r="B136" t="s">
        <v>127</v>
      </c>
      <c r="C136" s="6">
        <f>C74</f>
        <v>852</v>
      </c>
      <c r="E136" s="6">
        <f>(C136*100)/C145</f>
        <v>0.74022891998489238</v>
      </c>
    </row>
    <row r="137" spans="2:5">
      <c r="B137" t="s">
        <v>77</v>
      </c>
      <c r="C137" s="6">
        <f>C76</f>
        <v>2470</v>
      </c>
      <c r="E137" s="6">
        <f>(C137*100)/C145</f>
        <v>2.1459688173270939</v>
      </c>
    </row>
    <row r="138" spans="2:5">
      <c r="B138" t="s">
        <v>128</v>
      </c>
      <c r="E138" s="6">
        <f>(C138*100)/C145</f>
        <v>0</v>
      </c>
    </row>
    <row r="139" spans="2:5">
      <c r="B139" t="s">
        <v>81</v>
      </c>
      <c r="C139" s="6">
        <f>C122*12</f>
        <v>31722.866266666661</v>
      </c>
      <c r="D139">
        <f>C122</f>
        <v>2643.5721888888884</v>
      </c>
      <c r="E139" s="6">
        <f>(C139*100)/C145</f>
        <v>27.561247694131264</v>
      </c>
    </row>
    <row r="140" spans="2:5">
      <c r="B140" t="s">
        <v>129</v>
      </c>
      <c r="C140" s="6">
        <f>C69</f>
        <v>34781.25</v>
      </c>
      <c r="E140" s="6">
        <f>(C140*100)/C145</f>
        <v>30.218412116460726</v>
      </c>
    </row>
    <row r="141" spans="2:5">
      <c r="B141" t="s">
        <v>70</v>
      </c>
      <c r="C141" s="6">
        <f>C72</f>
        <v>24346.875</v>
      </c>
      <c r="E141" s="6">
        <f>(C141*100)/C145</f>
        <v>21.152888481522506</v>
      </c>
    </row>
    <row r="142" spans="2:5">
      <c r="B142" t="s">
        <v>130</v>
      </c>
      <c r="C142" s="6">
        <f>C129</f>
        <v>13250</v>
      </c>
      <c r="E142" s="6">
        <f>(C142*100)/C145</f>
        <v>11.511776044365991</v>
      </c>
    </row>
    <row r="143" spans="2:5">
      <c r="B143" t="s">
        <v>110</v>
      </c>
      <c r="C143" s="6">
        <f>C134+C135+C136+C137+C138+C139+C140+C141+C142</f>
        <v>108584.46126666665</v>
      </c>
    </row>
    <row r="145" spans="2:5">
      <c r="B145" t="s">
        <v>131</v>
      </c>
      <c r="C145" s="6">
        <f>C143+C146</f>
        <v>115099.52894266666</v>
      </c>
      <c r="E145" s="2">
        <v>1</v>
      </c>
    </row>
    <row r="146" spans="2:5">
      <c r="B146" t="s">
        <v>132</v>
      </c>
      <c r="C146" s="6">
        <f>C143*E146</f>
        <v>6515.0676759999988</v>
      </c>
      <c r="E146" s="2">
        <v>0.06</v>
      </c>
    </row>
    <row r="148" spans="2:5">
      <c r="B148" t="s">
        <v>133</v>
      </c>
      <c r="C148" s="6">
        <f>C145</f>
        <v>115099.52894266666</v>
      </c>
    </row>
    <row r="149" spans="2:5">
      <c r="B149" t="s">
        <v>134</v>
      </c>
      <c r="C149" s="6">
        <f>C145/200</f>
        <v>575.49764471333333</v>
      </c>
    </row>
    <row r="150" spans="2:5">
      <c r="B150" t="s">
        <v>135</v>
      </c>
      <c r="C150" s="6">
        <f>C149/E40</f>
        <v>3.8366509647555556</v>
      </c>
    </row>
    <row r="151" spans="2:5">
      <c r="B151" t="s">
        <v>136</v>
      </c>
      <c r="C151" s="6">
        <f>C149/C40</f>
        <v>3.8366509647555556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E159"/>
  <sheetViews>
    <sheetView workbookViewId="0">
      <selection activeCell="C26" sqref="C26"/>
    </sheetView>
  </sheetViews>
  <sheetFormatPr defaultRowHeight="15"/>
  <cols>
    <col min="2" max="2" width="36.42578125" customWidth="1"/>
    <col min="3" max="3" width="13.28515625" customWidth="1"/>
  </cols>
  <sheetData>
    <row r="3" spans="1:3" ht="41.25" customHeight="1">
      <c r="B3" s="5" t="s">
        <v>151</v>
      </c>
    </row>
    <row r="4" spans="1:3">
      <c r="B4" s="4" t="s">
        <v>149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53</v>
      </c>
    </row>
    <row r="10" spans="1:3">
      <c r="B10" t="s">
        <v>7</v>
      </c>
      <c r="C10">
        <v>2000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29900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263.89</v>
      </c>
    </row>
    <row r="17" spans="1:3">
      <c r="B17" t="s">
        <v>16</v>
      </c>
      <c r="C17">
        <v>2.6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28</v>
      </c>
      <c r="D37">
        <v>0</v>
      </c>
      <c r="E37">
        <v>28</v>
      </c>
    </row>
    <row r="38" spans="1:5">
      <c r="B38" t="s">
        <v>40</v>
      </c>
      <c r="C38">
        <v>27</v>
      </c>
      <c r="D38">
        <v>0</v>
      </c>
      <c r="E38">
        <v>27</v>
      </c>
    </row>
    <row r="39" spans="1:5">
      <c r="B39" t="s">
        <v>41</v>
      </c>
      <c r="C39">
        <v>26</v>
      </c>
      <c r="D39">
        <v>0</v>
      </c>
      <c r="E39">
        <v>26</v>
      </c>
    </row>
    <row r="40" spans="1:5">
      <c r="B40" t="s">
        <v>38</v>
      </c>
      <c r="C40">
        <v>80</v>
      </c>
      <c r="D40">
        <f>D37+D38+D39</f>
        <v>0</v>
      </c>
      <c r="E40">
        <v>80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263.89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80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2.6</v>
      </c>
    </row>
    <row r="69" spans="1:3">
      <c r="B69" t="s">
        <v>68</v>
      </c>
      <c r="C69">
        <f>((C66/C68)*C65)*C67</f>
        <v>22830.76923076923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0.4</v>
      </c>
    </row>
    <row r="72" spans="1:3">
      <c r="B72" t="s">
        <v>72</v>
      </c>
      <c r="C72" s="6">
        <f>C69*C71</f>
        <v>9132.3076923076933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 s="6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6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29900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7475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363.37</v>
      </c>
      <c r="E134" s="6">
        <f>(C134*100)/C145</f>
        <v>0.45508916111286418</v>
      </c>
    </row>
    <row r="135" spans="2:5">
      <c r="B135" t="s">
        <v>126</v>
      </c>
      <c r="C135" s="6">
        <f>D63</f>
        <v>480</v>
      </c>
      <c r="E135" s="6">
        <f>(C135*100)/C145</f>
        <v>0.60115804093396485</v>
      </c>
    </row>
    <row r="136" spans="2:5">
      <c r="B136" t="s">
        <v>127</v>
      </c>
      <c r="C136" s="6">
        <f>C74</f>
        <v>852</v>
      </c>
      <c r="E136" s="6">
        <f>(C136*100)/C145</f>
        <v>1.0670555226577876</v>
      </c>
    </row>
    <row r="137" spans="2:5">
      <c r="B137" t="s">
        <v>77</v>
      </c>
      <c r="C137" s="6">
        <f>C76</f>
        <v>2470</v>
      </c>
      <c r="E137" s="6">
        <f>(C137*100)/C145</f>
        <v>3.0934590856393607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39.730116953498936</v>
      </c>
    </row>
    <row r="140" spans="2:5">
      <c r="B140" t="s">
        <v>129</v>
      </c>
      <c r="C140" s="6">
        <f>C69</f>
        <v>22830.76923076923</v>
      </c>
      <c r="E140" s="6">
        <f>(C140*100)/C145</f>
        <v>28.593542716218071</v>
      </c>
    </row>
    <row r="141" spans="2:5">
      <c r="B141" t="s">
        <v>70</v>
      </c>
      <c r="C141" s="6">
        <f>C72</f>
        <v>9132.3076923076933</v>
      </c>
      <c r="E141" s="6">
        <f>(C141*100)/C145</f>
        <v>11.43741708648723</v>
      </c>
    </row>
    <row r="142" spans="2:5">
      <c r="B142" t="s">
        <v>130</v>
      </c>
      <c r="C142" s="6">
        <f>C129</f>
        <v>7475</v>
      </c>
      <c r="E142" s="6">
        <f>(C142*100)/C145</f>
        <v>9.3617840749612231</v>
      </c>
    </row>
    <row r="143" spans="2:5">
      <c r="B143" t="s">
        <v>110</v>
      </c>
      <c r="C143" s="6">
        <f>C134+C135+C136+C137+C138+C139+C140+C141+C142</f>
        <v>75326.313189743581</v>
      </c>
    </row>
    <row r="145" spans="2:5">
      <c r="B145" t="s">
        <v>131</v>
      </c>
      <c r="C145" s="6">
        <f>C143+C146</f>
        <v>79845.891981128196</v>
      </c>
      <c r="E145" s="2">
        <v>1</v>
      </c>
    </row>
    <row r="146" spans="2:5">
      <c r="B146" t="s">
        <v>132</v>
      </c>
      <c r="C146" s="6">
        <f>C143*E146</f>
        <v>4519.5787913846143</v>
      </c>
      <c r="E146" s="2">
        <v>0.06</v>
      </c>
    </row>
    <row r="148" spans="2:5">
      <c r="B148" t="s">
        <v>133</v>
      </c>
      <c r="C148" s="6">
        <f>C145</f>
        <v>79845.891981128196</v>
      </c>
    </row>
    <row r="149" spans="2:5">
      <c r="B149" t="s">
        <v>134</v>
      </c>
      <c r="C149" s="6">
        <f>C145/200</f>
        <v>399.22945990564097</v>
      </c>
    </row>
    <row r="150" spans="2:5">
      <c r="B150" t="s">
        <v>135</v>
      </c>
      <c r="C150" s="6">
        <f>C149/E40</f>
        <v>4.9903682488205119</v>
      </c>
    </row>
    <row r="151" spans="2:5">
      <c r="B151" t="s">
        <v>136</v>
      </c>
      <c r="C151" s="6">
        <f>C149/C40</f>
        <v>4.9903682488205119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E159"/>
  <sheetViews>
    <sheetView topLeftCell="A10" workbookViewId="0">
      <selection activeCell="C26" sqref="C26"/>
    </sheetView>
  </sheetViews>
  <sheetFormatPr defaultRowHeight="15"/>
  <cols>
    <col min="2" max="2" width="38.140625" bestFit="1" customWidth="1"/>
    <col min="3" max="3" width="11" bestFit="1" customWidth="1"/>
  </cols>
  <sheetData>
    <row r="3" spans="1:3" ht="30">
      <c r="B3" s="5" t="s">
        <v>151</v>
      </c>
    </row>
    <row r="4" spans="1:3">
      <c r="B4" s="4" t="s">
        <v>153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33</v>
      </c>
    </row>
    <row r="10" spans="1:3">
      <c r="B10" t="s">
        <v>7</v>
      </c>
      <c r="C10">
        <v>2004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33000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2.8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36</v>
      </c>
      <c r="D37">
        <v>0</v>
      </c>
      <c r="E37">
        <f>C37</f>
        <v>36</v>
      </c>
    </row>
    <row r="38" spans="1:5">
      <c r="B38" t="s">
        <v>40</v>
      </c>
      <c r="C38">
        <v>36</v>
      </c>
      <c r="D38">
        <v>0</v>
      </c>
      <c r="E38">
        <f>C38</f>
        <v>36</v>
      </c>
    </row>
    <row r="39" spans="1:5">
      <c r="B39" t="s">
        <v>41</v>
      </c>
      <c r="C39">
        <v>38</v>
      </c>
      <c r="D39">
        <v>0</v>
      </c>
      <c r="E39">
        <f>C39</f>
        <v>38</v>
      </c>
    </row>
    <row r="40" spans="1:5">
      <c r="B40" t="s">
        <v>38</v>
      </c>
      <c r="C40">
        <f>SUM(C37:C39)</f>
        <v>110</v>
      </c>
      <c r="D40">
        <f>D37+D38+D39</f>
        <v>0</v>
      </c>
      <c r="E40">
        <f>C40</f>
        <v>110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110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2.8</v>
      </c>
    </row>
    <row r="69" spans="1:3">
      <c r="B69" t="s">
        <v>68</v>
      </c>
      <c r="C69">
        <f>((C66/C68)*C65)*C67</f>
        <v>29150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0.5</v>
      </c>
    </row>
    <row r="72" spans="1:3">
      <c r="B72" t="s">
        <v>72</v>
      </c>
      <c r="C72" s="6">
        <f>C69*C71</f>
        <v>14575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6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33000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8250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0.10713442577308943</v>
      </c>
    </row>
    <row r="135" spans="2:5">
      <c r="B135" t="s">
        <v>126</v>
      </c>
      <c r="C135" s="6">
        <f>D63</f>
        <v>480</v>
      </c>
      <c r="E135" s="6">
        <f>(C135*100)/C145</f>
        <v>0.51693329685447253</v>
      </c>
    </row>
    <row r="136" spans="2:5">
      <c r="B136" t="s">
        <v>127</v>
      </c>
      <c r="C136" s="6">
        <f>C74</f>
        <v>852</v>
      </c>
      <c r="E136" s="6">
        <f>(C136*100)/C145</f>
        <v>0.91755660191668886</v>
      </c>
    </row>
    <row r="137" spans="2:5">
      <c r="B137" t="s">
        <v>77</v>
      </c>
      <c r="C137" s="6">
        <f>C76</f>
        <v>2470</v>
      </c>
      <c r="E137" s="6">
        <f>(C137*100)/C145</f>
        <v>2.66005259006364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34.163762176878187</v>
      </c>
    </row>
    <row r="140" spans="2:5">
      <c r="B140" t="s">
        <v>129</v>
      </c>
      <c r="C140" s="6">
        <f>C69</f>
        <v>29150</v>
      </c>
      <c r="E140" s="6">
        <f>(C140*100)/C145</f>
        <v>31.392928340224742</v>
      </c>
    </row>
    <row r="141" spans="2:5">
      <c r="B141" t="s">
        <v>70</v>
      </c>
      <c r="C141" s="6">
        <f>C72</f>
        <v>14575</v>
      </c>
      <c r="E141" s="6">
        <f>(C141*100)/C145</f>
        <v>15.696464170112371</v>
      </c>
    </row>
    <row r="142" spans="2:5">
      <c r="B142" t="s">
        <v>130</v>
      </c>
      <c r="C142" s="6">
        <f>C129</f>
        <v>8250</v>
      </c>
      <c r="E142" s="6">
        <f>(C142*100)/C145</f>
        <v>8.8847910396862471</v>
      </c>
    </row>
    <row r="143" spans="2:5">
      <c r="B143" t="s">
        <v>110</v>
      </c>
      <c r="C143">
        <f>C134+C135+C136+C137+C138+C139+C140+C141+C142</f>
        <v>87599.34626666666</v>
      </c>
    </row>
    <row r="145" spans="2:5">
      <c r="B145" t="s">
        <v>131</v>
      </c>
      <c r="C145" s="6">
        <f>C143+C146</f>
        <v>92855.307042666653</v>
      </c>
      <c r="E145" s="2">
        <v>1</v>
      </c>
    </row>
    <row r="146" spans="2:5">
      <c r="B146" t="s">
        <v>132</v>
      </c>
      <c r="C146" s="6">
        <f>C143*E146</f>
        <v>5255.960775999999</v>
      </c>
      <c r="E146" s="2">
        <v>0.06</v>
      </c>
    </row>
    <row r="148" spans="2:5">
      <c r="B148" t="s">
        <v>133</v>
      </c>
      <c r="C148" s="6">
        <f>C145</f>
        <v>92855.307042666653</v>
      </c>
    </row>
    <row r="149" spans="2:5">
      <c r="B149" t="s">
        <v>134</v>
      </c>
      <c r="C149" s="6">
        <f>C145/200</f>
        <v>464.27653521333326</v>
      </c>
    </row>
    <row r="150" spans="2:5">
      <c r="B150" t="s">
        <v>135</v>
      </c>
      <c r="C150" s="6">
        <f>C149/E40</f>
        <v>4.220695774666666</v>
      </c>
    </row>
    <row r="151" spans="2:5">
      <c r="B151" t="s">
        <v>136</v>
      </c>
      <c r="C151" s="6">
        <f>C149/C40</f>
        <v>4.220695774666666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:E159"/>
  <sheetViews>
    <sheetView topLeftCell="A16" workbookViewId="0">
      <selection activeCell="B21" sqref="B21"/>
    </sheetView>
  </sheetViews>
  <sheetFormatPr defaultRowHeight="15"/>
  <cols>
    <col min="2" max="2" width="33.85546875" customWidth="1"/>
    <col min="3" max="3" width="21.5703125" bestFit="1" customWidth="1"/>
  </cols>
  <sheetData>
    <row r="3" spans="1:3" ht="36" customHeight="1">
      <c r="B3" s="5" t="s">
        <v>151</v>
      </c>
    </row>
    <row r="4" spans="1:3">
      <c r="B4" s="4" t="s">
        <v>148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155</v>
      </c>
    </row>
    <row r="9" spans="1:3">
      <c r="B9" t="s">
        <v>6</v>
      </c>
      <c r="C9">
        <v>12</v>
      </c>
    </row>
    <row r="10" spans="1:3">
      <c r="B10" t="s">
        <v>7</v>
      </c>
      <c r="C10">
        <v>2008</v>
      </c>
    </row>
    <row r="11" spans="1:3">
      <c r="B11" t="s">
        <v>8</v>
      </c>
      <c r="C11" t="s">
        <v>156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21500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172.39</v>
      </c>
    </row>
    <row r="17" spans="1:3">
      <c r="B17" t="s">
        <v>16</v>
      </c>
      <c r="C17">
        <v>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4.83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3" spans="1:5" ht="11.25" customHeight="1"/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56</v>
      </c>
      <c r="D37">
        <v>0</v>
      </c>
      <c r="E37">
        <f>C37</f>
        <v>56</v>
      </c>
    </row>
    <row r="38" spans="1:5">
      <c r="B38" t="s">
        <v>40</v>
      </c>
      <c r="C38">
        <v>56</v>
      </c>
      <c r="D38">
        <v>0</v>
      </c>
      <c r="E38">
        <f>C38</f>
        <v>56</v>
      </c>
    </row>
    <row r="39" spans="1:5">
      <c r="B39" t="s">
        <v>41</v>
      </c>
      <c r="C39">
        <v>58</v>
      </c>
      <c r="D39">
        <v>0</v>
      </c>
      <c r="E39">
        <f>C39</f>
        <v>58</v>
      </c>
    </row>
    <row r="40" spans="1:5">
      <c r="B40" t="s">
        <v>38</v>
      </c>
      <c r="C40">
        <f>SUM(C37:C39)</f>
        <v>170</v>
      </c>
      <c r="D40">
        <f>D37+D38+D39</f>
        <v>0</v>
      </c>
      <c r="E40">
        <f>C40</f>
        <v>170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172.39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4.83</v>
      </c>
    </row>
    <row r="66" spans="1:3">
      <c r="B66" t="s">
        <v>66</v>
      </c>
      <c r="C66">
        <f>E40</f>
        <v>170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5</v>
      </c>
    </row>
    <row r="69" spans="1:3">
      <c r="B69" t="s">
        <v>68</v>
      </c>
      <c r="C69">
        <f>((C66/C68)*C65)*C67</f>
        <v>32844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1.6</v>
      </c>
    </row>
    <row r="72" spans="1:3">
      <c r="B72" t="s">
        <v>72</v>
      </c>
      <c r="C72" s="6">
        <f>C69*C71</f>
        <v>52550.400000000001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5" spans="1:3" ht="11.25" customHeight="1"/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7" spans="1:3" ht="9" customHeight="1"/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21500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5375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271.87</v>
      </c>
      <c r="E134" s="6">
        <f>(C134*100)/C145</f>
        <v>0.20264593645734949</v>
      </c>
    </row>
    <row r="135" spans="2:5">
      <c r="B135" t="s">
        <v>126</v>
      </c>
      <c r="C135" s="6">
        <f>D63</f>
        <v>480</v>
      </c>
      <c r="E135" s="6">
        <f>(C135*100)/C145</f>
        <v>0.35778147460009474</v>
      </c>
    </row>
    <row r="136" spans="2:5">
      <c r="B136" t="s">
        <v>127</v>
      </c>
      <c r="C136" s="6">
        <f>C74</f>
        <v>852</v>
      </c>
      <c r="E136" s="6">
        <f>(C136*100)/C145</f>
        <v>0.63506211741516816</v>
      </c>
    </row>
    <row r="137" spans="2:5">
      <c r="B137" t="s">
        <v>77</v>
      </c>
      <c r="C137" s="6">
        <f>C76</f>
        <v>2470</v>
      </c>
      <c r="E137" s="6">
        <f>(C137*100)/C145</f>
        <v>1.8410838380463208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23.645528898811666</v>
      </c>
    </row>
    <row r="140" spans="2:5">
      <c r="B140" t="s">
        <v>129</v>
      </c>
      <c r="C140" s="6">
        <f>C69</f>
        <v>32844</v>
      </c>
      <c r="E140" s="6">
        <f>(C140*100)/C145</f>
        <v>24.481197399511483</v>
      </c>
    </row>
    <row r="141" spans="2:5">
      <c r="B141" t="s">
        <v>70</v>
      </c>
      <c r="C141" s="6">
        <f>C72</f>
        <v>52550.400000000001</v>
      </c>
      <c r="E141" s="6">
        <f>(C141*100)/C145</f>
        <v>39.169915839218369</v>
      </c>
    </row>
    <row r="142" spans="2:5">
      <c r="B142" t="s">
        <v>130</v>
      </c>
      <c r="C142" s="6">
        <f>C129</f>
        <v>5375</v>
      </c>
      <c r="E142" s="6">
        <f>(C142*100)/C145</f>
        <v>4.0064071374489778</v>
      </c>
    </row>
    <row r="143" spans="2:5">
      <c r="B143" t="s">
        <v>110</v>
      </c>
      <c r="C143">
        <f>C134+C135+C136+C137+C138+C139+C140+C141+C142</f>
        <v>126566.13626666667</v>
      </c>
    </row>
    <row r="145" spans="2:5">
      <c r="B145" t="s">
        <v>131</v>
      </c>
      <c r="C145" s="6">
        <f>C143+C146</f>
        <v>134160.10444266666</v>
      </c>
      <c r="E145" s="2">
        <v>1</v>
      </c>
    </row>
    <row r="146" spans="2:5">
      <c r="B146" t="s">
        <v>132</v>
      </c>
      <c r="C146" s="6">
        <f>C143*E146</f>
        <v>7593.9681759999994</v>
      </c>
      <c r="E146" s="2">
        <v>0.06</v>
      </c>
    </row>
    <row r="148" spans="2:5">
      <c r="B148" t="s">
        <v>133</v>
      </c>
      <c r="C148" s="6">
        <f>C145</f>
        <v>134160.10444266666</v>
      </c>
    </row>
    <row r="149" spans="2:5">
      <c r="B149" t="s">
        <v>134</v>
      </c>
      <c r="C149" s="6">
        <f>C145/200</f>
        <v>670.80052221333335</v>
      </c>
    </row>
    <row r="150" spans="2:5">
      <c r="B150" t="s">
        <v>135</v>
      </c>
      <c r="C150" s="6">
        <f>C149/E40</f>
        <v>3.945885424784314</v>
      </c>
    </row>
    <row r="151" spans="2:5">
      <c r="B151" t="s">
        <v>136</v>
      </c>
      <c r="C151" s="6">
        <f>C149/C40</f>
        <v>3.945885424784314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E159"/>
  <sheetViews>
    <sheetView topLeftCell="A142" workbookViewId="0">
      <selection activeCell="B160" sqref="B160"/>
    </sheetView>
  </sheetViews>
  <sheetFormatPr defaultRowHeight="15"/>
  <cols>
    <col min="2" max="2" width="34" customWidth="1"/>
    <col min="3" max="3" width="12.85546875" bestFit="1" customWidth="1"/>
    <col min="6" max="6" width="11" customWidth="1"/>
    <col min="258" max="258" width="34" customWidth="1"/>
    <col min="262" max="262" width="11" customWidth="1"/>
    <col min="514" max="514" width="34" customWidth="1"/>
    <col min="518" max="518" width="11" customWidth="1"/>
    <col min="770" max="770" width="34" customWidth="1"/>
    <col min="774" max="774" width="11" customWidth="1"/>
    <col min="1026" max="1026" width="34" customWidth="1"/>
    <col min="1030" max="1030" width="11" customWidth="1"/>
    <col min="1282" max="1282" width="34" customWidth="1"/>
    <col min="1286" max="1286" width="11" customWidth="1"/>
    <col min="1538" max="1538" width="34" customWidth="1"/>
    <col min="1542" max="1542" width="11" customWidth="1"/>
    <col min="1794" max="1794" width="34" customWidth="1"/>
    <col min="1798" max="1798" width="11" customWidth="1"/>
    <col min="2050" max="2050" width="34" customWidth="1"/>
    <col min="2054" max="2054" width="11" customWidth="1"/>
    <col min="2306" max="2306" width="34" customWidth="1"/>
    <col min="2310" max="2310" width="11" customWidth="1"/>
    <col min="2562" max="2562" width="34" customWidth="1"/>
    <col min="2566" max="2566" width="11" customWidth="1"/>
    <col min="2818" max="2818" width="34" customWidth="1"/>
    <col min="2822" max="2822" width="11" customWidth="1"/>
    <col min="3074" max="3074" width="34" customWidth="1"/>
    <col min="3078" max="3078" width="11" customWidth="1"/>
    <col min="3330" max="3330" width="34" customWidth="1"/>
    <col min="3334" max="3334" width="11" customWidth="1"/>
    <col min="3586" max="3586" width="34" customWidth="1"/>
    <col min="3590" max="3590" width="11" customWidth="1"/>
    <col min="3842" max="3842" width="34" customWidth="1"/>
    <col min="3846" max="3846" width="11" customWidth="1"/>
    <col min="4098" max="4098" width="34" customWidth="1"/>
    <col min="4102" max="4102" width="11" customWidth="1"/>
    <col min="4354" max="4354" width="34" customWidth="1"/>
    <col min="4358" max="4358" width="11" customWidth="1"/>
    <col min="4610" max="4610" width="34" customWidth="1"/>
    <col min="4614" max="4614" width="11" customWidth="1"/>
    <col min="4866" max="4866" width="34" customWidth="1"/>
    <col min="4870" max="4870" width="11" customWidth="1"/>
    <col min="5122" max="5122" width="34" customWidth="1"/>
    <col min="5126" max="5126" width="11" customWidth="1"/>
    <col min="5378" max="5378" width="34" customWidth="1"/>
    <col min="5382" max="5382" width="11" customWidth="1"/>
    <col min="5634" max="5634" width="34" customWidth="1"/>
    <col min="5638" max="5638" width="11" customWidth="1"/>
    <col min="5890" max="5890" width="34" customWidth="1"/>
    <col min="5894" max="5894" width="11" customWidth="1"/>
    <col min="6146" max="6146" width="34" customWidth="1"/>
    <col min="6150" max="6150" width="11" customWidth="1"/>
    <col min="6402" max="6402" width="34" customWidth="1"/>
    <col min="6406" max="6406" width="11" customWidth="1"/>
    <col min="6658" max="6658" width="34" customWidth="1"/>
    <col min="6662" max="6662" width="11" customWidth="1"/>
    <col min="6914" max="6914" width="34" customWidth="1"/>
    <col min="6918" max="6918" width="11" customWidth="1"/>
    <col min="7170" max="7170" width="34" customWidth="1"/>
    <col min="7174" max="7174" width="11" customWidth="1"/>
    <col min="7426" max="7426" width="34" customWidth="1"/>
    <col min="7430" max="7430" width="11" customWidth="1"/>
    <col min="7682" max="7682" width="34" customWidth="1"/>
    <col min="7686" max="7686" width="11" customWidth="1"/>
    <col min="7938" max="7938" width="34" customWidth="1"/>
    <col min="7942" max="7942" width="11" customWidth="1"/>
    <col min="8194" max="8194" width="34" customWidth="1"/>
    <col min="8198" max="8198" width="11" customWidth="1"/>
    <col min="8450" max="8450" width="34" customWidth="1"/>
    <col min="8454" max="8454" width="11" customWidth="1"/>
    <col min="8706" max="8706" width="34" customWidth="1"/>
    <col min="8710" max="8710" width="11" customWidth="1"/>
    <col min="8962" max="8962" width="34" customWidth="1"/>
    <col min="8966" max="8966" width="11" customWidth="1"/>
    <col min="9218" max="9218" width="34" customWidth="1"/>
    <col min="9222" max="9222" width="11" customWidth="1"/>
    <col min="9474" max="9474" width="34" customWidth="1"/>
    <col min="9478" max="9478" width="11" customWidth="1"/>
    <col min="9730" max="9730" width="34" customWidth="1"/>
    <col min="9734" max="9734" width="11" customWidth="1"/>
    <col min="9986" max="9986" width="34" customWidth="1"/>
    <col min="9990" max="9990" width="11" customWidth="1"/>
    <col min="10242" max="10242" width="34" customWidth="1"/>
    <col min="10246" max="10246" width="11" customWidth="1"/>
    <col min="10498" max="10498" width="34" customWidth="1"/>
    <col min="10502" max="10502" width="11" customWidth="1"/>
    <col min="10754" max="10754" width="34" customWidth="1"/>
    <col min="10758" max="10758" width="11" customWidth="1"/>
    <col min="11010" max="11010" width="34" customWidth="1"/>
    <col min="11014" max="11014" width="11" customWidth="1"/>
    <col min="11266" max="11266" width="34" customWidth="1"/>
    <col min="11270" max="11270" width="11" customWidth="1"/>
    <col min="11522" max="11522" width="34" customWidth="1"/>
    <col min="11526" max="11526" width="11" customWidth="1"/>
    <col min="11778" max="11778" width="34" customWidth="1"/>
    <col min="11782" max="11782" width="11" customWidth="1"/>
    <col min="12034" max="12034" width="34" customWidth="1"/>
    <col min="12038" max="12038" width="11" customWidth="1"/>
    <col min="12290" max="12290" width="34" customWidth="1"/>
    <col min="12294" max="12294" width="11" customWidth="1"/>
    <col min="12546" max="12546" width="34" customWidth="1"/>
    <col min="12550" max="12550" width="11" customWidth="1"/>
    <col min="12802" max="12802" width="34" customWidth="1"/>
    <col min="12806" max="12806" width="11" customWidth="1"/>
    <col min="13058" max="13058" width="34" customWidth="1"/>
    <col min="13062" max="13062" width="11" customWidth="1"/>
    <col min="13314" max="13314" width="34" customWidth="1"/>
    <col min="13318" max="13318" width="11" customWidth="1"/>
    <col min="13570" max="13570" width="34" customWidth="1"/>
    <col min="13574" max="13574" width="11" customWidth="1"/>
    <col min="13826" max="13826" width="34" customWidth="1"/>
    <col min="13830" max="13830" width="11" customWidth="1"/>
    <col min="14082" max="14082" width="34" customWidth="1"/>
    <col min="14086" max="14086" width="11" customWidth="1"/>
    <col min="14338" max="14338" width="34" customWidth="1"/>
    <col min="14342" max="14342" width="11" customWidth="1"/>
    <col min="14594" max="14594" width="34" customWidth="1"/>
    <col min="14598" max="14598" width="11" customWidth="1"/>
    <col min="14850" max="14850" width="34" customWidth="1"/>
    <col min="14854" max="14854" width="11" customWidth="1"/>
    <col min="15106" max="15106" width="34" customWidth="1"/>
    <col min="15110" max="15110" width="11" customWidth="1"/>
    <col min="15362" max="15362" width="34" customWidth="1"/>
    <col min="15366" max="15366" width="11" customWidth="1"/>
    <col min="15618" max="15618" width="34" customWidth="1"/>
    <col min="15622" max="15622" width="11" customWidth="1"/>
    <col min="15874" max="15874" width="34" customWidth="1"/>
    <col min="15878" max="15878" width="11" customWidth="1"/>
    <col min="16130" max="16130" width="34" customWidth="1"/>
    <col min="16134" max="16134" width="11" customWidth="1"/>
  </cols>
  <sheetData>
    <row r="3" spans="1:3" ht="30">
      <c r="B3" s="5" t="s">
        <v>151</v>
      </c>
    </row>
    <row r="4" spans="1:3">
      <c r="B4" s="4" t="s">
        <v>138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154</v>
      </c>
    </row>
    <row r="9" spans="1:3">
      <c r="B9" t="s">
        <v>6</v>
      </c>
      <c r="C9">
        <v>16</v>
      </c>
    </row>
    <row r="10" spans="1:3">
      <c r="B10" t="s">
        <v>7</v>
      </c>
      <c r="C10">
        <v>2003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35900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114.89</v>
      </c>
    </row>
    <row r="17" spans="1:3">
      <c r="B17" t="s">
        <v>16</v>
      </c>
      <c r="C17">
        <v>3.5</v>
      </c>
    </row>
    <row r="18" spans="1:3">
      <c r="A18" t="s">
        <v>17</v>
      </c>
      <c r="B18" t="s">
        <v>18</v>
      </c>
    </row>
    <row r="19" spans="1:3">
      <c r="B19" t="s">
        <v>19</v>
      </c>
      <c r="C19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 s="9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51</v>
      </c>
      <c r="D37">
        <v>0</v>
      </c>
      <c r="E37">
        <f>C37</f>
        <v>51</v>
      </c>
    </row>
    <row r="38" spans="1:5">
      <c r="B38" t="s">
        <v>40</v>
      </c>
      <c r="C38">
        <v>51</v>
      </c>
      <c r="D38">
        <v>0</v>
      </c>
      <c r="E38">
        <f>C38</f>
        <v>51</v>
      </c>
    </row>
    <row r="39" spans="1:5">
      <c r="B39" t="s">
        <v>41</v>
      </c>
      <c r="C39">
        <v>51</v>
      </c>
      <c r="D39">
        <v>0</v>
      </c>
      <c r="E39">
        <f>C39</f>
        <v>51</v>
      </c>
    </row>
    <row r="40" spans="1:5">
      <c r="B40" t="s">
        <v>38</v>
      </c>
      <c r="C40">
        <f>SUM(C37:C39)</f>
        <v>153</v>
      </c>
      <c r="D40">
        <f>D37+D38+D39</f>
        <v>0</v>
      </c>
      <c r="E40">
        <f>C40</f>
        <v>153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114.89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153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3.5</v>
      </c>
    </row>
    <row r="69" spans="1:3">
      <c r="B69" t="s">
        <v>68</v>
      </c>
      <c r="C69">
        <f>((C66/C68)*C65)*C67</f>
        <v>32436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1.3</v>
      </c>
    </row>
    <row r="72" spans="1:3">
      <c r="B72" t="s">
        <v>72</v>
      </c>
      <c r="C72" s="6">
        <f>C69*C71</f>
        <v>42166.8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 s="6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35900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8975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214.37</v>
      </c>
      <c r="E134">
        <f>(C134*100)/C145</f>
        <v>0.16949452935171669</v>
      </c>
    </row>
    <row r="135" spans="2:5">
      <c r="B135" t="s">
        <v>126</v>
      </c>
      <c r="C135" s="6">
        <f>D63</f>
        <v>480</v>
      </c>
      <c r="E135">
        <f>(C135*100)/C145</f>
        <v>0.37951846848357518</v>
      </c>
    </row>
    <row r="136" spans="2:5">
      <c r="B136" t="s">
        <v>127</v>
      </c>
      <c r="C136" s="6">
        <f>C74</f>
        <v>852</v>
      </c>
      <c r="E136">
        <f>(C136*100)/C145</f>
        <v>0.67364528155834591</v>
      </c>
    </row>
    <row r="137" spans="2:5">
      <c r="B137" t="s">
        <v>77</v>
      </c>
      <c r="C137" s="6">
        <f>C76</f>
        <v>2470</v>
      </c>
      <c r="E137">
        <f>(C137*100)/C145</f>
        <v>1.9529387857383973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>
        <f>C122</f>
        <v>2643.5721888888884</v>
      </c>
      <c r="E139">
        <f>(C139*100)/C145</f>
        <v>25.082111711322085</v>
      </c>
    </row>
    <row r="140" spans="2:5">
      <c r="B140" t="s">
        <v>129</v>
      </c>
      <c r="C140" s="6">
        <f>C69</f>
        <v>32436</v>
      </c>
      <c r="E140">
        <f>(C140*100)/C145</f>
        <v>25.645960507777591</v>
      </c>
    </row>
    <row r="141" spans="2:5">
      <c r="B141" t="s">
        <v>70</v>
      </c>
      <c r="C141" s="6">
        <f>C72</f>
        <v>42166.8</v>
      </c>
      <c r="E141">
        <f>(C141*100)/C145</f>
        <v>33.339748660110871</v>
      </c>
    </row>
    <row r="142" spans="2:5">
      <c r="B142" t="s">
        <v>130</v>
      </c>
      <c r="C142" s="6">
        <f>C129</f>
        <v>8975</v>
      </c>
      <c r="E142">
        <f>(C142*100)/C145</f>
        <v>7.0962046971668489</v>
      </c>
    </row>
    <row r="143" spans="2:5">
      <c r="B143" t="s">
        <v>110</v>
      </c>
      <c r="C143">
        <f>C134+C135+C136+C137+C138+C139+C140+C141+C142</f>
        <v>119317.03626666666</v>
      </c>
    </row>
    <row r="145" spans="2:5">
      <c r="B145" t="s">
        <v>131</v>
      </c>
      <c r="C145">
        <f>C143+C146</f>
        <v>126476.05844266666</v>
      </c>
      <c r="E145" s="2">
        <v>1</v>
      </c>
    </row>
    <row r="146" spans="2:5">
      <c r="B146" t="s">
        <v>132</v>
      </c>
      <c r="C146" s="6">
        <f>C143*E146</f>
        <v>7159.0221759999995</v>
      </c>
      <c r="E146" s="2">
        <v>0.06</v>
      </c>
    </row>
    <row r="148" spans="2:5">
      <c r="B148" t="s">
        <v>133</v>
      </c>
      <c r="C148">
        <f>C145</f>
        <v>126476.05844266666</v>
      </c>
    </row>
    <row r="149" spans="2:5">
      <c r="B149" t="s">
        <v>134</v>
      </c>
      <c r="C149" s="6">
        <f>C145/200</f>
        <v>632.38029221333329</v>
      </c>
    </row>
    <row r="150" spans="2:5">
      <c r="B150" t="s">
        <v>135</v>
      </c>
      <c r="C150" s="6">
        <f>C149/E40</f>
        <v>4.1332045242701518</v>
      </c>
    </row>
    <row r="151" spans="2:5">
      <c r="B151" t="s">
        <v>136</v>
      </c>
      <c r="C151" s="6">
        <f>C149/C40</f>
        <v>4.1332045242701518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E159"/>
  <sheetViews>
    <sheetView topLeftCell="A140" workbookViewId="0">
      <selection activeCell="B160" sqref="B160"/>
    </sheetView>
  </sheetViews>
  <sheetFormatPr defaultRowHeight="15"/>
  <cols>
    <col min="2" max="2" width="36.85546875" customWidth="1"/>
    <col min="3" max="3" width="9.85546875" customWidth="1"/>
  </cols>
  <sheetData>
    <row r="3" spans="1:3" ht="44.25" customHeight="1">
      <c r="B3" s="5" t="s">
        <v>151</v>
      </c>
    </row>
    <row r="4" spans="1:3">
      <c r="B4" s="4" t="s">
        <v>141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49</v>
      </c>
    </row>
    <row r="10" spans="1:3">
      <c r="B10" t="s">
        <v>7</v>
      </c>
      <c r="C10">
        <v>1993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12000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2.8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150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40</v>
      </c>
      <c r="D37">
        <v>0</v>
      </c>
      <c r="E37">
        <f>C37</f>
        <v>40</v>
      </c>
    </row>
    <row r="38" spans="1:5">
      <c r="B38" t="s">
        <v>40</v>
      </c>
      <c r="C38">
        <v>40</v>
      </c>
      <c r="D38">
        <v>0</v>
      </c>
      <c r="E38">
        <f>C38</f>
        <v>40</v>
      </c>
    </row>
    <row r="39" spans="1:5">
      <c r="B39" t="s">
        <v>41</v>
      </c>
      <c r="C39">
        <v>42</v>
      </c>
      <c r="D39">
        <v>0</v>
      </c>
      <c r="E39">
        <f>C39</f>
        <v>42</v>
      </c>
    </row>
    <row r="40" spans="1:5">
      <c r="B40" t="s">
        <v>38</v>
      </c>
      <c r="C40">
        <f>SUM(C37:C39)</f>
        <v>122</v>
      </c>
      <c r="D40">
        <f>D37+D38+D39</f>
        <v>0</v>
      </c>
      <c r="E40">
        <f>C40</f>
        <v>122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122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2.8</v>
      </c>
    </row>
    <row r="69" spans="1:3">
      <c r="B69" t="s">
        <v>68</v>
      </c>
      <c r="C69">
        <f>((C66/C68)*C65)*C67</f>
        <v>32330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1.05</v>
      </c>
    </row>
    <row r="72" spans="1:3">
      <c r="B72" t="s">
        <v>72</v>
      </c>
      <c r="C72" s="6">
        <f>C69*C71</f>
        <v>33946.5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12000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3000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8.9464537173705422E-2</v>
      </c>
    </row>
    <row r="135" spans="2:5">
      <c r="B135" t="s">
        <v>126</v>
      </c>
      <c r="C135" s="6">
        <f>D63</f>
        <v>480</v>
      </c>
      <c r="E135" s="6">
        <f>(C135*100)/C145</f>
        <v>0.43167448575973671</v>
      </c>
    </row>
    <row r="136" spans="2:5">
      <c r="B136" t="s">
        <v>127</v>
      </c>
      <c r="C136" s="6">
        <f>C74</f>
        <v>852</v>
      </c>
      <c r="E136" s="6">
        <f>(C136*100)/C145</f>
        <v>0.76622221222353271</v>
      </c>
    </row>
    <row r="137" spans="2:5">
      <c r="B137" t="s">
        <v>77</v>
      </c>
      <c r="C137" s="6">
        <f>C76</f>
        <v>2470</v>
      </c>
      <c r="E137" s="6">
        <f>(C137*100)/C145</f>
        <v>2.2213249579719783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28.529066630183809</v>
      </c>
    </row>
    <row r="140" spans="2:5">
      <c r="B140" t="s">
        <v>129</v>
      </c>
      <c r="C140" s="6">
        <f>C69</f>
        <v>32330</v>
      </c>
      <c r="E140" s="6">
        <f>(C140*100)/C145</f>
        <v>29.075075259608933</v>
      </c>
    </row>
    <row r="141" spans="2:5">
      <c r="B141" t="s">
        <v>70</v>
      </c>
      <c r="C141" s="6">
        <f>C72</f>
        <v>33946.5</v>
      </c>
      <c r="E141" s="6">
        <f>(C141*100)/C145</f>
        <v>30.528829022589381</v>
      </c>
    </row>
    <row r="142" spans="2:5">
      <c r="B142" t="s">
        <v>130</v>
      </c>
      <c r="C142" s="6">
        <f>C129</f>
        <v>3000</v>
      </c>
      <c r="E142" s="6">
        <f>(C142*100)/C145</f>
        <v>2.6979655359983545</v>
      </c>
    </row>
    <row r="143" spans="2:5">
      <c r="B143" t="s">
        <v>110</v>
      </c>
      <c r="C143">
        <f>C134+C135+C136+C137+C138+C139+C140+C141+C142</f>
        <v>104900.84626666666</v>
      </c>
    </row>
    <row r="145" spans="2:5">
      <c r="B145" t="s">
        <v>131</v>
      </c>
      <c r="C145" s="6">
        <f>C143+C146</f>
        <v>111194.89704266666</v>
      </c>
      <c r="E145" s="2">
        <v>1</v>
      </c>
    </row>
    <row r="146" spans="2:5">
      <c r="B146" t="s">
        <v>132</v>
      </c>
      <c r="C146" s="6">
        <f>C143*E146</f>
        <v>6294.0507759999991</v>
      </c>
      <c r="E146" s="2">
        <v>0.06</v>
      </c>
    </row>
    <row r="148" spans="2:5">
      <c r="B148" t="s">
        <v>133</v>
      </c>
      <c r="C148" s="6">
        <f>C145</f>
        <v>111194.89704266666</v>
      </c>
    </row>
    <row r="149" spans="2:5">
      <c r="B149" t="s">
        <v>134</v>
      </c>
      <c r="C149" s="6">
        <f>C145/200</f>
        <v>555.97448521333331</v>
      </c>
    </row>
    <row r="150" spans="2:5">
      <c r="B150" t="s">
        <v>135</v>
      </c>
      <c r="C150" s="6">
        <f>C149/E40</f>
        <v>4.557167911584699</v>
      </c>
    </row>
    <row r="151" spans="2:5">
      <c r="B151" t="s">
        <v>136</v>
      </c>
      <c r="C151" s="6">
        <f>C149/C40</f>
        <v>4.557167911584699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159"/>
  <sheetViews>
    <sheetView topLeftCell="A139" workbookViewId="0">
      <selection activeCell="C27" sqref="C27"/>
    </sheetView>
  </sheetViews>
  <sheetFormatPr defaultRowHeight="15"/>
  <cols>
    <col min="2" max="2" width="37.7109375" customWidth="1"/>
    <col min="3" max="3" width="14.42578125" customWidth="1"/>
  </cols>
  <sheetData>
    <row r="4" spans="2:3" ht="30">
      <c r="B4" s="5" t="s">
        <v>151</v>
      </c>
    </row>
    <row r="5" spans="2:3">
      <c r="B5" s="4" t="s">
        <v>142</v>
      </c>
    </row>
    <row r="6" spans="2:3">
      <c r="B6" t="s">
        <v>0</v>
      </c>
    </row>
    <row r="7" spans="2:3">
      <c r="B7" t="s">
        <v>2</v>
      </c>
    </row>
    <row r="8" spans="2:3">
      <c r="B8" t="s">
        <v>4</v>
      </c>
    </row>
    <row r="9" spans="2:3">
      <c r="B9" t="s">
        <v>5</v>
      </c>
      <c r="C9" t="s">
        <v>139</v>
      </c>
    </row>
    <row r="10" spans="2:3">
      <c r="B10" t="s">
        <v>6</v>
      </c>
      <c r="C10">
        <v>41</v>
      </c>
    </row>
    <row r="11" spans="2:3">
      <c r="B11" t="s">
        <v>7</v>
      </c>
      <c r="C11">
        <v>1988</v>
      </c>
    </row>
    <row r="12" spans="2:3">
      <c r="B12" t="s">
        <v>8</v>
      </c>
      <c r="C12" t="s">
        <v>9</v>
      </c>
    </row>
    <row r="13" spans="2:3">
      <c r="B13" t="s">
        <v>11</v>
      </c>
    </row>
    <row r="14" spans="2:3">
      <c r="B14" t="s">
        <v>12</v>
      </c>
      <c r="C14" s="1">
        <v>16000</v>
      </c>
    </row>
    <row r="15" spans="2:3">
      <c r="B15" t="s">
        <v>13</v>
      </c>
      <c r="C15">
        <v>61.58</v>
      </c>
    </row>
    <row r="16" spans="2:3">
      <c r="B16" t="s">
        <v>14</v>
      </c>
      <c r="C16">
        <v>37.9</v>
      </c>
    </row>
    <row r="17" spans="2:3">
      <c r="B17" t="s">
        <v>15</v>
      </c>
      <c r="C17">
        <v>0</v>
      </c>
    </row>
    <row r="18" spans="2:3">
      <c r="B18" t="s">
        <v>16</v>
      </c>
      <c r="C18">
        <v>3</v>
      </c>
    </row>
    <row r="19" spans="2:3">
      <c r="B19" t="s">
        <v>18</v>
      </c>
    </row>
    <row r="20" spans="2:3">
      <c r="B20" t="s">
        <v>19</v>
      </c>
      <c r="C20" s="6">
        <v>240</v>
      </c>
    </row>
    <row r="21" spans="2:3">
      <c r="B21" t="s">
        <v>21</v>
      </c>
    </row>
    <row r="22" spans="2:3">
      <c r="B22" t="s">
        <v>22</v>
      </c>
      <c r="C22">
        <v>3.71</v>
      </c>
    </row>
    <row r="23" spans="2:3">
      <c r="B23" t="s">
        <v>24</v>
      </c>
    </row>
    <row r="24" spans="2:3">
      <c r="B24" t="s">
        <v>26</v>
      </c>
    </row>
    <row r="25" spans="2:3">
      <c r="B25" t="s">
        <v>27</v>
      </c>
      <c r="C25" s="6">
        <v>2137.2199999999998</v>
      </c>
    </row>
    <row r="26" spans="2:3">
      <c r="B26" t="s">
        <v>28</v>
      </c>
      <c r="C26">
        <v>220</v>
      </c>
    </row>
    <row r="27" spans="2:3">
      <c r="B27" t="s">
        <v>29</v>
      </c>
    </row>
    <row r="28" spans="2:3">
      <c r="B28" t="s">
        <v>30</v>
      </c>
    </row>
    <row r="29" spans="2:3">
      <c r="B29" t="s">
        <v>32</v>
      </c>
    </row>
    <row r="30" spans="2:3">
      <c r="B30" t="s">
        <v>27</v>
      </c>
    </row>
    <row r="31" spans="2:3">
      <c r="B31" t="s">
        <v>28</v>
      </c>
    </row>
    <row r="32" spans="2:3">
      <c r="B32" t="s">
        <v>29</v>
      </c>
    </row>
    <row r="33" spans="2:5">
      <c r="B33" t="s">
        <v>30</v>
      </c>
    </row>
    <row r="35" spans="2:5">
      <c r="B35" t="s">
        <v>33</v>
      </c>
    </row>
    <row r="36" spans="2:5">
      <c r="B36" t="s">
        <v>35</v>
      </c>
    </row>
    <row r="37" spans="2:5">
      <c r="C37" t="s">
        <v>36</v>
      </c>
      <c r="D37" t="s">
        <v>37</v>
      </c>
      <c r="E37" t="s">
        <v>38</v>
      </c>
    </row>
    <row r="38" spans="2:5">
      <c r="B38" t="s">
        <v>39</v>
      </c>
      <c r="C38">
        <v>43</v>
      </c>
      <c r="D38">
        <v>0</v>
      </c>
      <c r="E38">
        <v>43</v>
      </c>
    </row>
    <row r="39" spans="2:5">
      <c r="B39" t="s">
        <v>40</v>
      </c>
      <c r="C39">
        <v>43</v>
      </c>
      <c r="D39">
        <v>0</v>
      </c>
      <c r="E39">
        <v>43</v>
      </c>
    </row>
    <row r="40" spans="2:5">
      <c r="B40" t="s">
        <v>41</v>
      </c>
      <c r="C40">
        <v>44</v>
      </c>
      <c r="D40">
        <v>0</v>
      </c>
      <c r="E40">
        <v>44</v>
      </c>
    </row>
    <row r="41" spans="2:5">
      <c r="B41" t="s">
        <v>38</v>
      </c>
      <c r="C41">
        <v>130</v>
      </c>
      <c r="D41">
        <f>D38+D39+D40</f>
        <v>0</v>
      </c>
      <c r="E41">
        <v>130</v>
      </c>
    </row>
    <row r="42" spans="2:5">
      <c r="B42" t="s">
        <v>43</v>
      </c>
    </row>
    <row r="43" spans="2:5">
      <c r="C43" t="s">
        <v>36</v>
      </c>
      <c r="D43" t="s">
        <v>37</v>
      </c>
      <c r="E43" t="s">
        <v>38</v>
      </c>
    </row>
    <row r="44" spans="2:5">
      <c r="B44" t="s">
        <v>39</v>
      </c>
    </row>
    <row r="45" spans="2:5">
      <c r="B45" t="s">
        <v>40</v>
      </c>
    </row>
    <row r="46" spans="2:5">
      <c r="B46" t="s">
        <v>41</v>
      </c>
    </row>
    <row r="47" spans="2:5">
      <c r="B47" t="s">
        <v>38</v>
      </c>
    </row>
    <row r="48" spans="2:5">
      <c r="B48" t="s">
        <v>45</v>
      </c>
      <c r="C48">
        <v>80</v>
      </c>
    </row>
    <row r="49" spans="2:4">
      <c r="B49" t="s">
        <v>46</v>
      </c>
      <c r="C49">
        <v>188.57</v>
      </c>
    </row>
    <row r="50" spans="2:4">
      <c r="B50" t="s">
        <v>47</v>
      </c>
      <c r="C50">
        <v>20</v>
      </c>
    </row>
    <row r="51" spans="2:4">
      <c r="B51" t="s">
        <v>48</v>
      </c>
      <c r="C51">
        <v>1.17</v>
      </c>
    </row>
    <row r="52" spans="2:4">
      <c r="B52" t="s">
        <v>49</v>
      </c>
      <c r="C52">
        <v>1</v>
      </c>
    </row>
    <row r="53" spans="2:4">
      <c r="B53" t="s">
        <v>50</v>
      </c>
    </row>
    <row r="54" spans="2:4">
      <c r="B54" t="s">
        <v>52</v>
      </c>
      <c r="C54">
        <v>200</v>
      </c>
    </row>
    <row r="56" spans="2:4">
      <c r="B56" t="s">
        <v>53</v>
      </c>
    </row>
    <row r="57" spans="2:4">
      <c r="B57" t="s">
        <v>55</v>
      </c>
      <c r="C57">
        <v>0</v>
      </c>
    </row>
    <row r="58" spans="2:4">
      <c r="B58" t="s">
        <v>57</v>
      </c>
    </row>
    <row r="59" spans="2:4">
      <c r="B59" t="s">
        <v>58</v>
      </c>
      <c r="C59">
        <f>C15</f>
        <v>61.58</v>
      </c>
    </row>
    <row r="60" spans="2:4">
      <c r="B60" t="s">
        <v>14</v>
      </c>
      <c r="C60">
        <f>C16</f>
        <v>37.9</v>
      </c>
    </row>
    <row r="61" spans="2:4">
      <c r="B61" t="s">
        <v>15</v>
      </c>
      <c r="C61">
        <f>C17</f>
        <v>0</v>
      </c>
    </row>
    <row r="62" spans="2:4">
      <c r="B62" t="s">
        <v>60</v>
      </c>
    </row>
    <row r="63" spans="2:4">
      <c r="B63" t="s">
        <v>61</v>
      </c>
      <c r="C63" t="s">
        <v>62</v>
      </c>
      <c r="D63" t="s">
        <v>63</v>
      </c>
    </row>
    <row r="64" spans="2:4">
      <c r="B64">
        <f>C20</f>
        <v>240</v>
      </c>
      <c r="C64">
        <v>2</v>
      </c>
      <c r="D64">
        <f>B64*C64</f>
        <v>480</v>
      </c>
    </row>
    <row r="65" spans="2:3">
      <c r="B65" t="s">
        <v>21</v>
      </c>
    </row>
    <row r="66" spans="2:3">
      <c r="B66" t="s">
        <v>65</v>
      </c>
      <c r="C66">
        <f>C22</f>
        <v>3.71</v>
      </c>
    </row>
    <row r="67" spans="2:3">
      <c r="B67" t="s">
        <v>66</v>
      </c>
      <c r="C67">
        <f>E41</f>
        <v>130</v>
      </c>
    </row>
    <row r="68" spans="2:3">
      <c r="B68" t="s">
        <v>67</v>
      </c>
      <c r="C68">
        <v>200</v>
      </c>
    </row>
    <row r="69" spans="2:3">
      <c r="B69" t="s">
        <v>16</v>
      </c>
      <c r="C69">
        <f>C18</f>
        <v>3</v>
      </c>
    </row>
    <row r="70" spans="2:3">
      <c r="B70" t="s">
        <v>68</v>
      </c>
      <c r="C70">
        <f>((C67/C69)*C66)*C68</f>
        <v>32153.333333333336</v>
      </c>
    </row>
    <row r="71" spans="2:3">
      <c r="B71" t="s">
        <v>70</v>
      </c>
    </row>
    <row r="72" spans="2:3">
      <c r="B72" t="s">
        <v>71</v>
      </c>
      <c r="C72">
        <v>1</v>
      </c>
    </row>
    <row r="73" spans="2:3">
      <c r="B73" t="s">
        <v>72</v>
      </c>
      <c r="C73" s="6">
        <f>C70*C72</f>
        <v>32153.333333333336</v>
      </c>
    </row>
    <row r="74" spans="2:3">
      <c r="B74" t="s">
        <v>74</v>
      </c>
    </row>
    <row r="75" spans="2:3">
      <c r="B75" t="s">
        <v>75</v>
      </c>
      <c r="C75" s="6">
        <v>852</v>
      </c>
    </row>
    <row r="76" spans="2:3">
      <c r="B76" t="s">
        <v>77</v>
      </c>
    </row>
    <row r="77" spans="2:3">
      <c r="B77" t="s">
        <v>75</v>
      </c>
      <c r="C77" s="6">
        <v>2400</v>
      </c>
    </row>
    <row r="78" spans="2:3">
      <c r="B78" t="s">
        <v>79</v>
      </c>
    </row>
    <row r="79" spans="2:3">
      <c r="B79" t="s">
        <v>75</v>
      </c>
    </row>
    <row r="80" spans="2:3">
      <c r="B80" t="s">
        <v>81</v>
      </c>
    </row>
    <row r="81" spans="2:3">
      <c r="B81" t="s">
        <v>26</v>
      </c>
    </row>
    <row r="82" spans="2:3">
      <c r="B82" t="s">
        <v>83</v>
      </c>
    </row>
    <row r="83" spans="2:3">
      <c r="B83" t="s">
        <v>84</v>
      </c>
    </row>
    <row r="84" spans="2:3">
      <c r="B84" t="s">
        <v>85</v>
      </c>
    </row>
    <row r="85" spans="2:3">
      <c r="B85" t="s">
        <v>86</v>
      </c>
    </row>
    <row r="86" spans="2:3">
      <c r="B86" t="s">
        <v>87</v>
      </c>
    </row>
    <row r="87" spans="2:3">
      <c r="B87" t="s">
        <v>88</v>
      </c>
    </row>
    <row r="88" spans="2:3">
      <c r="B88" t="s">
        <v>89</v>
      </c>
    </row>
    <row r="89" spans="2:3">
      <c r="B89" t="s">
        <v>90</v>
      </c>
    </row>
    <row r="90" spans="2:3">
      <c r="B90" t="s">
        <v>91</v>
      </c>
      <c r="C90" s="6">
        <f>C25</f>
        <v>2137.2199999999998</v>
      </c>
    </row>
    <row r="91" spans="2:3">
      <c r="B91" t="s">
        <v>92</v>
      </c>
    </row>
    <row r="92" spans="2:3">
      <c r="B92" t="s">
        <v>29</v>
      </c>
    </row>
    <row r="93" spans="2:3">
      <c r="B93" t="s">
        <v>93</v>
      </c>
      <c r="C93" s="6">
        <f>C25</f>
        <v>2137.2199999999998</v>
      </c>
    </row>
    <row r="95" spans="2:3">
      <c r="B95" t="s">
        <v>94</v>
      </c>
    </row>
    <row r="96" spans="2:3">
      <c r="B96" t="s">
        <v>95</v>
      </c>
    </row>
    <row r="97" spans="2:3">
      <c r="B97" t="s">
        <v>96</v>
      </c>
    </row>
    <row r="98" spans="2:3">
      <c r="B98" t="s">
        <v>97</v>
      </c>
    </row>
    <row r="100" spans="2:3">
      <c r="B100" t="s">
        <v>98</v>
      </c>
      <c r="C100">
        <f>C93/12</f>
        <v>178.10166666666666</v>
      </c>
    </row>
    <row r="101" spans="2:3">
      <c r="B101" t="s">
        <v>99</v>
      </c>
      <c r="C101" s="6">
        <f>(C25/3)/12</f>
        <v>59.367222222222217</v>
      </c>
    </row>
    <row r="103" spans="2:3">
      <c r="B103" t="s">
        <v>100</v>
      </c>
    </row>
    <row r="104" spans="2:3">
      <c r="B104" t="s">
        <v>101</v>
      </c>
      <c r="C104" s="6">
        <v>1581.6669999999999</v>
      </c>
    </row>
    <row r="105" spans="2:3">
      <c r="B105" t="s">
        <v>102</v>
      </c>
      <c r="C105" s="6">
        <v>126.5333</v>
      </c>
    </row>
    <row r="107" spans="2:3">
      <c r="B107" t="s">
        <v>103</v>
      </c>
    </row>
    <row r="108" spans="2:3">
      <c r="B108" t="s">
        <v>101</v>
      </c>
      <c r="C108">
        <v>1377.78</v>
      </c>
    </row>
    <row r="109" spans="2:3">
      <c r="B109" t="s">
        <v>102</v>
      </c>
    </row>
    <row r="111" spans="2:3">
      <c r="B111" t="s">
        <v>104</v>
      </c>
    </row>
    <row r="112" spans="2:3">
      <c r="B112" t="s">
        <v>105</v>
      </c>
    </row>
    <row r="113" spans="2:3">
      <c r="B113" t="s">
        <v>106</v>
      </c>
    </row>
    <row r="114" spans="2:3">
      <c r="B114" t="s">
        <v>107</v>
      </c>
    </row>
    <row r="115" spans="2:3">
      <c r="B115" t="s">
        <v>108</v>
      </c>
    </row>
    <row r="116" spans="2:3">
      <c r="B116" t="s">
        <v>109</v>
      </c>
    </row>
    <row r="117" spans="2:3">
      <c r="B117" t="s">
        <v>110</v>
      </c>
    </row>
    <row r="119" spans="2:3">
      <c r="B119" t="s">
        <v>111</v>
      </c>
    </row>
    <row r="120" spans="2:3">
      <c r="B120" t="s">
        <v>112</v>
      </c>
    </row>
    <row r="121" spans="2:3">
      <c r="B121" t="s">
        <v>113</v>
      </c>
      <c r="C121">
        <v>142.35</v>
      </c>
    </row>
    <row r="123" spans="2:3">
      <c r="B123" t="s">
        <v>114</v>
      </c>
      <c r="C123" s="8">
        <f>C93+C100+C101+C105+C121</f>
        <v>2643.5721888888884</v>
      </c>
    </row>
    <row r="125" spans="2:3">
      <c r="B125" t="s">
        <v>116</v>
      </c>
      <c r="C125" s="2">
        <v>0.06</v>
      </c>
    </row>
    <row r="127" spans="2:3">
      <c r="B127" t="s">
        <v>117</v>
      </c>
    </row>
    <row r="128" spans="2:3">
      <c r="B128" t="s">
        <v>118</v>
      </c>
      <c r="C128" s="1">
        <f>C14</f>
        <v>16000</v>
      </c>
    </row>
    <row r="129" spans="2:5">
      <c r="B129" t="s">
        <v>119</v>
      </c>
      <c r="C129" s="3">
        <v>0.25</v>
      </c>
    </row>
    <row r="130" spans="2:5">
      <c r="B130" t="s">
        <v>120</v>
      </c>
      <c r="C130" s="6">
        <f>C128*C129</f>
        <v>4000</v>
      </c>
    </row>
    <row r="133" spans="2:5">
      <c r="C133" t="s">
        <v>121</v>
      </c>
      <c r="D133" t="s">
        <v>122</v>
      </c>
      <c r="E133" t="s">
        <v>123</v>
      </c>
    </row>
    <row r="134" spans="2:5">
      <c r="B134" t="s">
        <v>124</v>
      </c>
    </row>
    <row r="135" spans="2:5">
      <c r="B135" t="s">
        <v>125</v>
      </c>
      <c r="C135">
        <f>C59+C60+C61</f>
        <v>99.47999999999999</v>
      </c>
      <c r="E135" s="6">
        <f>(C135*100)/C146</f>
        <v>9.0299376437303791E-2</v>
      </c>
    </row>
    <row r="136" spans="2:5">
      <c r="B136" t="s">
        <v>126</v>
      </c>
      <c r="C136" s="6">
        <f>D64</f>
        <v>480</v>
      </c>
      <c r="E136" s="6">
        <f>(C136*100)/C146</f>
        <v>0.43570266073487968</v>
      </c>
    </row>
    <row r="137" spans="2:5">
      <c r="B137" t="s">
        <v>127</v>
      </c>
      <c r="C137" s="6">
        <f>C75</f>
        <v>852</v>
      </c>
      <c r="E137" s="6">
        <f>(C137*100)/C146</f>
        <v>0.77337222280441142</v>
      </c>
    </row>
    <row r="138" spans="2:5">
      <c r="B138" t="s">
        <v>77</v>
      </c>
      <c r="C138" s="6">
        <v>2470</v>
      </c>
      <c r="E138" s="6">
        <f>(C138*100)/C146</f>
        <v>2.242053275031568</v>
      </c>
    </row>
    <row r="139" spans="2:5">
      <c r="B139" t="s">
        <v>128</v>
      </c>
      <c r="E139">
        <f>(C139*100)/C146</f>
        <v>0</v>
      </c>
    </row>
    <row r="140" spans="2:5">
      <c r="B140" t="s">
        <v>81</v>
      </c>
      <c r="C140" s="6">
        <f>C123*12</f>
        <v>31722.866266666661</v>
      </c>
      <c r="D140" s="6">
        <f>C123</f>
        <v>2643.5721888888884</v>
      </c>
      <c r="E140" s="6">
        <f>(C140*100)/C146</f>
        <v>28.795285913590462</v>
      </c>
    </row>
    <row r="141" spans="2:5">
      <c r="B141" t="s">
        <v>129</v>
      </c>
      <c r="C141" s="6">
        <f>C70</f>
        <v>32153.333333333336</v>
      </c>
      <c r="E141" s="6">
        <f>(C141*100)/C146</f>
        <v>29.1860268433934</v>
      </c>
    </row>
    <row r="142" spans="2:5">
      <c r="B142" t="s">
        <v>70</v>
      </c>
      <c r="C142" s="6">
        <f>C73</f>
        <v>32153.333333333336</v>
      </c>
      <c r="E142" s="6">
        <f>(C142*100)/C146</f>
        <v>29.1860268433934</v>
      </c>
    </row>
    <row r="143" spans="2:5">
      <c r="B143" t="s">
        <v>130</v>
      </c>
      <c r="C143" s="6">
        <f>C130</f>
        <v>4000</v>
      </c>
      <c r="E143" s="6">
        <f>(C143*100)/C146</f>
        <v>3.6308555061239969</v>
      </c>
    </row>
    <row r="144" spans="2:5">
      <c r="B144" t="s">
        <v>110</v>
      </c>
      <c r="C144">
        <f>C135+C136+C137+C138+C139+C140+C141+C142+C143</f>
        <v>103931.01293333335</v>
      </c>
    </row>
    <row r="146" spans="2:5">
      <c r="B146" t="s">
        <v>131</v>
      </c>
      <c r="C146" s="6">
        <f>C144+C147</f>
        <v>110166.87370933335</v>
      </c>
      <c r="E146" s="2">
        <v>1</v>
      </c>
    </row>
    <row r="147" spans="2:5">
      <c r="B147" t="s">
        <v>132</v>
      </c>
      <c r="C147" s="6">
        <f>C144*E147</f>
        <v>6235.8607760000004</v>
      </c>
      <c r="E147" s="2">
        <v>0.06</v>
      </c>
    </row>
    <row r="149" spans="2:5">
      <c r="B149" t="s">
        <v>133</v>
      </c>
      <c r="C149" s="6">
        <f>C146</f>
        <v>110166.87370933335</v>
      </c>
    </row>
    <row r="150" spans="2:5">
      <c r="B150" t="s">
        <v>134</v>
      </c>
      <c r="C150" s="6">
        <f>C146/200</f>
        <v>550.83436854666672</v>
      </c>
    </row>
    <row r="151" spans="2:5">
      <c r="B151" t="s">
        <v>135</v>
      </c>
      <c r="C151" s="6">
        <f>C150/E41</f>
        <v>4.2371874503589746</v>
      </c>
    </row>
    <row r="152" spans="2:5">
      <c r="B152" t="s">
        <v>136</v>
      </c>
      <c r="C152" s="6">
        <f>C150/C41</f>
        <v>4.2371874503589746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59"/>
  <sheetViews>
    <sheetView workbookViewId="0">
      <selection activeCell="C9" sqref="C9"/>
    </sheetView>
  </sheetViews>
  <sheetFormatPr defaultRowHeight="15"/>
  <cols>
    <col min="2" max="2" width="30.42578125" customWidth="1"/>
    <col min="3" max="3" width="12" customWidth="1"/>
  </cols>
  <sheetData>
    <row r="3" spans="1:3" ht="52.5" customHeight="1">
      <c r="B3" s="5" t="s">
        <v>151</v>
      </c>
    </row>
    <row r="4" spans="1:3">
      <c r="B4" s="4" t="s">
        <v>143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53</v>
      </c>
    </row>
    <row r="10" spans="1:3">
      <c r="B10" t="s">
        <v>7</v>
      </c>
      <c r="C10">
        <v>1997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28000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45</v>
      </c>
      <c r="D37">
        <v>0</v>
      </c>
      <c r="E37">
        <v>45</v>
      </c>
    </row>
    <row r="38" spans="1:5">
      <c r="B38" t="s">
        <v>40</v>
      </c>
      <c r="C38">
        <v>45</v>
      </c>
      <c r="D38">
        <v>0</v>
      </c>
      <c r="E38">
        <v>45</v>
      </c>
    </row>
    <row r="39" spans="1:5">
      <c r="B39" t="s">
        <v>41</v>
      </c>
      <c r="C39">
        <v>45</v>
      </c>
      <c r="D39">
        <v>0</v>
      </c>
      <c r="E39">
        <v>45</v>
      </c>
    </row>
    <row r="40" spans="1:5">
      <c r="B40" t="s">
        <v>38</v>
      </c>
      <c r="C40">
        <v>135</v>
      </c>
      <c r="D40">
        <f>D37+D38+D39</f>
        <v>0</v>
      </c>
      <c r="E40">
        <v>135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135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2.5</v>
      </c>
    </row>
    <row r="69" spans="1:3">
      <c r="B69" t="s">
        <v>68</v>
      </c>
      <c r="C69">
        <f>((C66/C68)*C65)*C67</f>
        <v>40068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0.7</v>
      </c>
    </row>
    <row r="72" spans="1:3">
      <c r="B72" t="s">
        <v>72</v>
      </c>
      <c r="C72" s="6">
        <f>C69*C71</f>
        <v>28047.599999999999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6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28000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7000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8.4747247734598782E-2</v>
      </c>
    </row>
    <row r="135" spans="2:5">
      <c r="B135" t="s">
        <v>126</v>
      </c>
      <c r="C135" s="6">
        <f>D63</f>
        <v>480</v>
      </c>
      <c r="E135" s="6">
        <f>(C135*100)/C145</f>
        <v>0.40891313744076618</v>
      </c>
    </row>
    <row r="136" spans="2:5">
      <c r="B136" t="s">
        <v>127</v>
      </c>
      <c r="C136" s="6">
        <f>C74</f>
        <v>852</v>
      </c>
      <c r="E136" s="6">
        <f>(C136*100)/C145</f>
        <v>0.72582081895736006</v>
      </c>
    </row>
    <row r="137" spans="2:5">
      <c r="B137" t="s">
        <v>77</v>
      </c>
      <c r="C137" s="6">
        <f>C76</f>
        <v>2470</v>
      </c>
      <c r="E137" s="6">
        <f>(C137*100)/C145</f>
        <v>2.1041988530806095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27.024784945242729</v>
      </c>
    </row>
    <row r="140" spans="2:5">
      <c r="B140" t="s">
        <v>129</v>
      </c>
      <c r="C140" s="6">
        <f>C69</f>
        <v>40068</v>
      </c>
      <c r="E140" s="6">
        <f>(C140*100)/C145</f>
        <v>34.134024147867962</v>
      </c>
    </row>
    <row r="141" spans="2:5">
      <c r="B141" t="s">
        <v>70</v>
      </c>
      <c r="C141" s="6">
        <f>C72</f>
        <v>28047.599999999999</v>
      </c>
      <c r="E141" s="6">
        <f>(C141*100)/C145</f>
        <v>23.89381690350757</v>
      </c>
    </row>
    <row r="142" spans="2:5">
      <c r="B142" t="s">
        <v>130</v>
      </c>
      <c r="C142" s="6">
        <f>C129</f>
        <v>7000</v>
      </c>
      <c r="E142" s="6">
        <f>(C142*100)/C145</f>
        <v>5.9633165876778405</v>
      </c>
    </row>
    <row r="143" spans="2:5">
      <c r="B143" t="s">
        <v>110</v>
      </c>
      <c r="C143">
        <f>C134+C135+C136+C137+C138+C139+C140+C141+C142</f>
        <v>110739.94626666667</v>
      </c>
    </row>
    <row r="145" spans="2:5">
      <c r="B145" t="s">
        <v>131</v>
      </c>
      <c r="C145" s="6">
        <f>C143+C146</f>
        <v>117384.34304266666</v>
      </c>
      <c r="E145" s="2">
        <v>1</v>
      </c>
    </row>
    <row r="146" spans="2:5">
      <c r="B146" t="s">
        <v>132</v>
      </c>
      <c r="C146" s="6">
        <f>C143*E146</f>
        <v>6644.3967759999996</v>
      </c>
      <c r="E146" s="2">
        <v>0.06</v>
      </c>
    </row>
    <row r="148" spans="2:5">
      <c r="B148" t="s">
        <v>133</v>
      </c>
      <c r="C148" s="6">
        <f>C145</f>
        <v>117384.34304266666</v>
      </c>
    </row>
    <row r="149" spans="2:5">
      <c r="B149" t="s">
        <v>134</v>
      </c>
      <c r="C149" s="6">
        <f>C145/200</f>
        <v>586.9217152133333</v>
      </c>
    </row>
    <row r="150" spans="2:5">
      <c r="B150" t="s">
        <v>135</v>
      </c>
      <c r="C150" s="6">
        <f>C149/E40</f>
        <v>4.3475682608395063</v>
      </c>
    </row>
    <row r="151" spans="2:5">
      <c r="B151" t="s">
        <v>136</v>
      </c>
      <c r="C151" s="6">
        <f>C149/C40</f>
        <v>4.3475682608395063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E159"/>
  <sheetViews>
    <sheetView workbookViewId="0">
      <selection activeCell="C26" sqref="C26"/>
    </sheetView>
  </sheetViews>
  <sheetFormatPr defaultRowHeight="15"/>
  <cols>
    <col min="2" max="2" width="38.140625" bestFit="1" customWidth="1"/>
    <col min="3" max="3" width="11" bestFit="1" customWidth="1"/>
  </cols>
  <sheetData>
    <row r="3" spans="1:3" ht="30">
      <c r="B3" s="5" t="s">
        <v>151</v>
      </c>
    </row>
    <row r="4" spans="1:3">
      <c r="B4" s="4" t="s">
        <v>152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46</v>
      </c>
    </row>
    <row r="10" spans="1:3">
      <c r="B10" t="s">
        <v>7</v>
      </c>
      <c r="C10">
        <v>1999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19990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47</v>
      </c>
      <c r="D37">
        <v>0</v>
      </c>
      <c r="E37">
        <f>C37</f>
        <v>47</v>
      </c>
    </row>
    <row r="38" spans="1:5">
      <c r="B38" t="s">
        <v>40</v>
      </c>
      <c r="C38">
        <v>47</v>
      </c>
      <c r="D38">
        <v>0</v>
      </c>
      <c r="E38">
        <f>C38</f>
        <v>47</v>
      </c>
    </row>
    <row r="39" spans="1:5">
      <c r="B39" t="s">
        <v>41</v>
      </c>
      <c r="C39">
        <v>46</v>
      </c>
      <c r="D39">
        <v>0</v>
      </c>
      <c r="E39">
        <f>C39</f>
        <v>46</v>
      </c>
    </row>
    <row r="40" spans="1:5">
      <c r="B40" t="s">
        <v>38</v>
      </c>
      <c r="C40">
        <f>SUM(C37:C39)</f>
        <v>140</v>
      </c>
      <c r="D40">
        <f>D37+D38+D39</f>
        <v>0</v>
      </c>
      <c r="E40">
        <f>C40</f>
        <v>140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140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2.5</v>
      </c>
    </row>
    <row r="69" spans="1:3">
      <c r="B69" t="s">
        <v>68</v>
      </c>
      <c r="C69">
        <f>((C66/C68)*C65)*C67</f>
        <v>41552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0.7</v>
      </c>
    </row>
    <row r="72" spans="1:3">
      <c r="B72" t="s">
        <v>72</v>
      </c>
      <c r="C72" s="6">
        <f>C69*C71</f>
        <v>29086.399999999998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6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19990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4997.5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8.4350933736779404E-2</v>
      </c>
    </row>
    <row r="135" spans="2:5">
      <c r="B135" t="s">
        <v>126</v>
      </c>
      <c r="C135" s="6">
        <f>D63</f>
        <v>480</v>
      </c>
      <c r="E135" s="6">
        <f>(C135*100)/C145</f>
        <v>0.40700088654658345</v>
      </c>
    </row>
    <row r="136" spans="2:5">
      <c r="B136" t="s">
        <v>127</v>
      </c>
      <c r="C136" s="6">
        <f>C74</f>
        <v>852</v>
      </c>
      <c r="E136" s="6">
        <f>(C136*100)/C145</f>
        <v>0.72242657362018559</v>
      </c>
    </row>
    <row r="137" spans="2:5">
      <c r="B137" t="s">
        <v>77</v>
      </c>
      <c r="C137" s="6">
        <f>C76</f>
        <v>2470</v>
      </c>
      <c r="E137" s="6">
        <f>(C137*100)/C145</f>
        <v>2.0943587286876273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26.898405613191741</v>
      </c>
    </row>
    <row r="140" spans="2:5">
      <c r="B140" t="s">
        <v>129</v>
      </c>
      <c r="C140" s="6">
        <f>C69</f>
        <v>41552</v>
      </c>
      <c r="E140" s="6">
        <f>(C140*100)/C145</f>
        <v>35.232710078715904</v>
      </c>
    </row>
    <row r="141" spans="2:5">
      <c r="B141" t="s">
        <v>70</v>
      </c>
      <c r="C141" s="6">
        <f>C72</f>
        <v>29086.399999999998</v>
      </c>
      <c r="E141" s="6">
        <f>(C141*100)/C145</f>
        <v>24.662897055101134</v>
      </c>
    </row>
    <row r="142" spans="2:5">
      <c r="B142" t="s">
        <v>130</v>
      </c>
      <c r="C142" s="6">
        <f>C129</f>
        <v>4997.5</v>
      </c>
      <c r="E142" s="6">
        <f>(C142*100)/C145</f>
        <v>4.2374727719094807</v>
      </c>
    </row>
    <row r="143" spans="2:5">
      <c r="B143" t="s">
        <v>110</v>
      </c>
      <c r="C143">
        <f>C134+C135+C136+C137+C138+C139+C140+C141+C142</f>
        <v>111260.24626666665</v>
      </c>
    </row>
    <row r="145" spans="2:5">
      <c r="B145" t="s">
        <v>131</v>
      </c>
      <c r="C145" s="6">
        <f>C143+C146</f>
        <v>117935.86104266666</v>
      </c>
      <c r="E145" s="2">
        <v>1</v>
      </c>
    </row>
    <row r="146" spans="2:5">
      <c r="B146" t="s">
        <v>132</v>
      </c>
      <c r="C146" s="6">
        <f>C143*E146</f>
        <v>6675.6147759999994</v>
      </c>
      <c r="E146" s="2">
        <v>0.06</v>
      </c>
    </row>
    <row r="148" spans="2:5">
      <c r="B148" t="s">
        <v>133</v>
      </c>
      <c r="C148" s="6">
        <f>C145</f>
        <v>117935.86104266666</v>
      </c>
    </row>
    <row r="149" spans="2:5">
      <c r="B149" t="s">
        <v>134</v>
      </c>
      <c r="C149" s="6">
        <f>C145/200</f>
        <v>589.67930521333324</v>
      </c>
    </row>
    <row r="150" spans="2:5">
      <c r="B150" t="s">
        <v>135</v>
      </c>
      <c r="C150" s="6">
        <f>C149/E40</f>
        <v>4.2119950372380943</v>
      </c>
    </row>
    <row r="151" spans="2:5">
      <c r="B151" t="s">
        <v>136</v>
      </c>
      <c r="C151" s="6">
        <f>C149/C40</f>
        <v>4.2119950372380943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159"/>
  <sheetViews>
    <sheetView workbookViewId="0">
      <selection activeCell="C10" sqref="C10"/>
    </sheetView>
  </sheetViews>
  <sheetFormatPr defaultRowHeight="15"/>
  <cols>
    <col min="2" max="2" width="32.140625" customWidth="1"/>
    <col min="3" max="3" width="12.85546875" bestFit="1" customWidth="1"/>
  </cols>
  <sheetData>
    <row r="3" spans="1:3" ht="52.5" customHeight="1">
      <c r="B3" s="5" t="s">
        <v>151</v>
      </c>
    </row>
    <row r="4" spans="1:3">
      <c r="B4" s="4" t="s">
        <v>144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154</v>
      </c>
    </row>
    <row r="9" spans="1:3">
      <c r="B9" t="s">
        <v>6</v>
      </c>
      <c r="C9">
        <v>15</v>
      </c>
    </row>
    <row r="10" spans="1:3">
      <c r="B10" t="s">
        <v>7</v>
      </c>
      <c r="C10">
        <v>2001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8000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278.99</v>
      </c>
    </row>
    <row r="17" spans="1:3">
      <c r="B17" t="s">
        <v>16</v>
      </c>
      <c r="C17">
        <v>3.5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53</v>
      </c>
      <c r="D37">
        <v>0</v>
      </c>
      <c r="E37">
        <f>C37</f>
        <v>53</v>
      </c>
    </row>
    <row r="38" spans="1:5">
      <c r="B38" t="s">
        <v>40</v>
      </c>
      <c r="C38">
        <v>53</v>
      </c>
      <c r="D38">
        <v>0</v>
      </c>
      <c r="E38">
        <f>C38</f>
        <v>53</v>
      </c>
    </row>
    <row r="39" spans="1:5">
      <c r="B39" t="s">
        <v>41</v>
      </c>
      <c r="C39">
        <v>54</v>
      </c>
      <c r="D39">
        <v>0</v>
      </c>
      <c r="E39">
        <f>C39</f>
        <v>54</v>
      </c>
    </row>
    <row r="40" spans="1:5">
      <c r="B40" t="s">
        <v>38</v>
      </c>
      <c r="C40">
        <f>SUM(C37:C39)</f>
        <v>160</v>
      </c>
      <c r="D40">
        <f>D37+D38+D39</f>
        <v>0</v>
      </c>
      <c r="E40">
        <f>C40</f>
        <v>160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278.99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160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3.5</v>
      </c>
    </row>
    <row r="69" spans="1:3">
      <c r="B69" t="s">
        <v>68</v>
      </c>
      <c r="C69">
        <f>((C66/C68)*C65)*C67</f>
        <v>33920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1.3</v>
      </c>
    </row>
    <row r="72" spans="1:3">
      <c r="B72" t="s">
        <v>72</v>
      </c>
      <c r="C72" s="6">
        <f>C69*C71</f>
        <v>44096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8000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2000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378.47</v>
      </c>
      <c r="E134" s="6">
        <f>(C134*100)/C145</f>
        <v>0.30801346980623795</v>
      </c>
    </row>
    <row r="135" spans="2:5">
      <c r="B135" t="s">
        <v>126</v>
      </c>
      <c r="C135" s="6">
        <f>D63</f>
        <v>480</v>
      </c>
      <c r="E135" s="6">
        <f>(C135*100)/C145</f>
        <v>0.39064249612120966</v>
      </c>
    </row>
    <row r="136" spans="2:5">
      <c r="B136" t="s">
        <v>127</v>
      </c>
      <c r="C136" s="6">
        <f>C74</f>
        <v>852</v>
      </c>
      <c r="E136" s="6">
        <f>(C136*100)/C145</f>
        <v>0.69339043061514716</v>
      </c>
    </row>
    <row r="137" spans="2:5">
      <c r="B137" t="s">
        <v>77</v>
      </c>
      <c r="C137" s="6">
        <f>C76</f>
        <v>2470</v>
      </c>
      <c r="E137" s="6">
        <f>(C137*100)/C145</f>
        <v>2.0101811779570582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25.817290963604133</v>
      </c>
    </row>
    <row r="140" spans="2:5">
      <c r="B140" t="s">
        <v>129</v>
      </c>
      <c r="C140" s="6">
        <f>C69</f>
        <v>33920</v>
      </c>
      <c r="E140" s="6">
        <f>(C140*100)/C145</f>
        <v>27.605403059232149</v>
      </c>
    </row>
    <row r="141" spans="2:5">
      <c r="B141" t="s">
        <v>70</v>
      </c>
      <c r="C141" s="6">
        <f>C72</f>
        <v>44096</v>
      </c>
      <c r="E141" s="6">
        <f>(C141*100)/C145</f>
        <v>35.887023977001796</v>
      </c>
    </row>
    <row r="142" spans="2:5">
      <c r="B142" t="s">
        <v>130</v>
      </c>
      <c r="C142" s="6">
        <f>C129</f>
        <v>2000</v>
      </c>
      <c r="E142" s="6">
        <f>(C142*100)/C145</f>
        <v>1.6276770671717069</v>
      </c>
    </row>
    <row r="143" spans="2:5">
      <c r="B143" t="s">
        <v>110</v>
      </c>
      <c r="C143">
        <f>C134+C135+C136+C137+C138+C139+C140+C141+C142</f>
        <v>115919.33626666665</v>
      </c>
    </row>
    <row r="145" spans="2:5">
      <c r="B145" t="s">
        <v>131</v>
      </c>
      <c r="C145" s="6">
        <f>C143+C146</f>
        <v>122874.49644266666</v>
      </c>
      <c r="E145" s="2">
        <v>1</v>
      </c>
    </row>
    <row r="146" spans="2:5">
      <c r="B146" t="s">
        <v>132</v>
      </c>
      <c r="C146" s="6">
        <f>C143*E146</f>
        <v>6955.1601759999985</v>
      </c>
      <c r="E146" s="2">
        <v>0.06</v>
      </c>
    </row>
    <row r="148" spans="2:5">
      <c r="B148" t="s">
        <v>133</v>
      </c>
      <c r="C148" s="6">
        <f>C145</f>
        <v>122874.49644266666</v>
      </c>
    </row>
    <row r="149" spans="2:5">
      <c r="B149" t="s">
        <v>134</v>
      </c>
      <c r="C149" s="6">
        <f>C145/200</f>
        <v>614.37248221333323</v>
      </c>
    </row>
    <row r="150" spans="2:5">
      <c r="B150" t="s">
        <v>135</v>
      </c>
      <c r="C150" s="6">
        <f>C149/E40</f>
        <v>3.8398280138333325</v>
      </c>
    </row>
    <row r="151" spans="2:5">
      <c r="B151" t="s">
        <v>136</v>
      </c>
      <c r="C151" s="6">
        <f>C149/C40</f>
        <v>3.8398280138333325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160"/>
  <sheetViews>
    <sheetView topLeftCell="A145" workbookViewId="0">
      <selection activeCell="B160" sqref="B160"/>
    </sheetView>
  </sheetViews>
  <sheetFormatPr defaultRowHeight="15"/>
  <cols>
    <col min="2" max="2" width="34" customWidth="1"/>
    <col min="3" max="3" width="12.42578125" customWidth="1"/>
  </cols>
  <sheetData>
    <row r="3" spans="1:3" ht="58.5" customHeight="1">
      <c r="B3" s="5" t="s">
        <v>151</v>
      </c>
    </row>
    <row r="4" spans="1:3">
      <c r="B4" s="4" t="s">
        <v>145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154</v>
      </c>
    </row>
    <row r="9" spans="1:3">
      <c r="B9" t="s">
        <v>6</v>
      </c>
      <c r="C9">
        <v>15</v>
      </c>
    </row>
    <row r="10" spans="1:3">
      <c r="B10" t="s">
        <v>7</v>
      </c>
      <c r="C10">
        <v>2001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8000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138.99</v>
      </c>
    </row>
    <row r="17" spans="1:3">
      <c r="B17" t="s">
        <v>16</v>
      </c>
      <c r="C17">
        <v>3.5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39</v>
      </c>
      <c r="D37">
        <v>0</v>
      </c>
      <c r="E37">
        <f>C37</f>
        <v>39</v>
      </c>
    </row>
    <row r="38" spans="1:5">
      <c r="B38" t="s">
        <v>40</v>
      </c>
      <c r="C38">
        <v>39</v>
      </c>
      <c r="D38">
        <v>0</v>
      </c>
      <c r="E38">
        <f>C38</f>
        <v>39</v>
      </c>
    </row>
    <row r="39" spans="1:5">
      <c r="B39" t="s">
        <v>41</v>
      </c>
      <c r="C39">
        <v>42</v>
      </c>
      <c r="D39">
        <v>0</v>
      </c>
      <c r="E39">
        <f>C39</f>
        <v>42</v>
      </c>
    </row>
    <row r="40" spans="1:5">
      <c r="B40" t="s">
        <v>38</v>
      </c>
      <c r="C40">
        <f>SUM(C37:C39)</f>
        <v>120</v>
      </c>
      <c r="D40">
        <f>D37+D38+D39</f>
        <v>0</v>
      </c>
      <c r="E40">
        <f>C40</f>
        <v>120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138.99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120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3.5</v>
      </c>
    </row>
    <row r="69" spans="1:3">
      <c r="B69" t="s">
        <v>68</v>
      </c>
      <c r="C69">
        <f>((C66/C68)*C65)*C67</f>
        <v>25439.999999999996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1.3</v>
      </c>
    </row>
    <row r="72" spans="1:3">
      <c r="B72" t="s">
        <v>72</v>
      </c>
      <c r="C72" s="6">
        <f>C69*C71</f>
        <v>33072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8000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2000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238.47</v>
      </c>
      <c r="E134" s="6">
        <f>(C134*100)/C145</f>
        <v>0.23367531793404844</v>
      </c>
    </row>
    <row r="135" spans="2:5">
      <c r="B135" t="s">
        <v>126</v>
      </c>
      <c r="C135" s="6">
        <f>D63</f>
        <v>480</v>
      </c>
      <c r="E135" s="6">
        <f>(C135*100)/C145</f>
        <v>0.47034911145361363</v>
      </c>
    </row>
    <row r="136" spans="2:5">
      <c r="B136" t="s">
        <v>127</v>
      </c>
      <c r="C136" s="6">
        <f>C74</f>
        <v>852</v>
      </c>
      <c r="E136" s="6">
        <f>(C136*100)/C145</f>
        <v>0.83486967283016422</v>
      </c>
    </row>
    <row r="137" spans="2:5">
      <c r="B137" t="s">
        <v>77</v>
      </c>
      <c r="C137" s="6">
        <f>C76</f>
        <v>2470</v>
      </c>
      <c r="E137" s="6">
        <f>(C137*100)/C145</f>
        <v>2.4203381360217202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31.08504575268433</v>
      </c>
    </row>
    <row r="140" spans="2:5">
      <c r="B140" t="s">
        <v>129</v>
      </c>
      <c r="C140" s="6">
        <f>C69</f>
        <v>25439.999999999996</v>
      </c>
      <c r="E140" s="6">
        <f>(C140*100)/C145</f>
        <v>24.928502907041519</v>
      </c>
    </row>
    <row r="141" spans="2:5">
      <c r="B141" t="s">
        <v>70</v>
      </c>
      <c r="C141" s="6">
        <f>C72</f>
        <v>33072</v>
      </c>
      <c r="E141" s="6">
        <f>(C141*100)/C145</f>
        <v>32.407053779153983</v>
      </c>
    </row>
    <row r="142" spans="2:5">
      <c r="B142" t="s">
        <v>130</v>
      </c>
      <c r="C142" s="6">
        <f>C129</f>
        <v>2000</v>
      </c>
      <c r="E142" s="6">
        <f>(C142*100)/C145</f>
        <v>1.9597879643900569</v>
      </c>
    </row>
    <row r="143" spans="2:5">
      <c r="B143" t="s">
        <v>110</v>
      </c>
      <c r="C143" s="6">
        <f>C134+C135+C136+C137+C138+C139+C140+C141+C142</f>
        <v>96275.336266666651</v>
      </c>
    </row>
    <row r="145" spans="2:5">
      <c r="B145" t="s">
        <v>131</v>
      </c>
      <c r="C145" s="6">
        <f>C143+C146</f>
        <v>102051.85644266666</v>
      </c>
      <c r="E145" s="2">
        <v>1</v>
      </c>
    </row>
    <row r="146" spans="2:5">
      <c r="B146" t="s">
        <v>132</v>
      </c>
      <c r="C146" s="6">
        <f>C143*E146</f>
        <v>5776.5201759999991</v>
      </c>
      <c r="E146" s="2">
        <v>0.06</v>
      </c>
    </row>
    <row r="148" spans="2:5">
      <c r="B148" t="s">
        <v>133</v>
      </c>
      <c r="C148" s="6">
        <f>C145</f>
        <v>102051.85644266666</v>
      </c>
    </row>
    <row r="149" spans="2:5">
      <c r="B149" t="s">
        <v>134</v>
      </c>
      <c r="C149" s="6">
        <f>C145/200</f>
        <v>510.25928221333328</v>
      </c>
    </row>
    <row r="150" spans="2:5">
      <c r="B150" t="s">
        <v>135</v>
      </c>
      <c r="C150" s="6">
        <f>C149/E40</f>
        <v>4.2521606851111109</v>
      </c>
    </row>
    <row r="151" spans="2:5">
      <c r="B151" t="s">
        <v>136</v>
      </c>
      <c r="C151" s="6">
        <f>C149/C40</f>
        <v>4.2521606851111109</v>
      </c>
    </row>
    <row r="159" spans="2:5">
      <c r="B159" t="s">
        <v>157</v>
      </c>
    </row>
    <row r="160" spans="2:5">
      <c r="B160" t="s">
        <v>150</v>
      </c>
    </row>
  </sheetData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E160"/>
  <sheetViews>
    <sheetView workbookViewId="0">
      <selection activeCell="B160" sqref="B160"/>
    </sheetView>
  </sheetViews>
  <sheetFormatPr defaultRowHeight="15"/>
  <cols>
    <col min="2" max="2" width="36.7109375" customWidth="1"/>
    <col min="3" max="3" width="12" bestFit="1" customWidth="1"/>
  </cols>
  <sheetData>
    <row r="3" spans="1:3" ht="49.5" customHeight="1">
      <c r="B3" s="5" t="s">
        <v>151</v>
      </c>
    </row>
    <row r="4" spans="1:3">
      <c r="B4" s="4" t="s">
        <v>146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139</v>
      </c>
    </row>
    <row r="9" spans="1:3">
      <c r="B9" t="s">
        <v>6</v>
      </c>
      <c r="C9">
        <v>52</v>
      </c>
    </row>
    <row r="10" spans="1:3">
      <c r="B10" t="s">
        <v>7</v>
      </c>
      <c r="C10">
        <v>1990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18900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2.5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37</v>
      </c>
      <c r="D37">
        <v>0</v>
      </c>
      <c r="E37">
        <f>C37</f>
        <v>37</v>
      </c>
    </row>
    <row r="38" spans="1:5">
      <c r="B38" t="s">
        <v>40</v>
      </c>
      <c r="C38">
        <v>37</v>
      </c>
      <c r="D38">
        <v>0</v>
      </c>
      <c r="E38">
        <f>C38</f>
        <v>37</v>
      </c>
    </row>
    <row r="39" spans="1:5">
      <c r="B39" t="s">
        <v>41</v>
      </c>
      <c r="C39">
        <v>41</v>
      </c>
      <c r="D39">
        <v>0</v>
      </c>
      <c r="E39">
        <f>C39</f>
        <v>41</v>
      </c>
    </row>
    <row r="40" spans="1:5">
      <c r="B40" t="s">
        <v>38</v>
      </c>
      <c r="C40">
        <f>SUM(C37:C39)</f>
        <v>115</v>
      </c>
      <c r="D40">
        <f>D37+D38+D39</f>
        <v>0</v>
      </c>
      <c r="E40">
        <f>C40</f>
        <v>115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115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2.5</v>
      </c>
    </row>
    <row r="69" spans="1:3">
      <c r="B69" t="s">
        <v>68</v>
      </c>
      <c r="C69">
        <f>((C66/C68)*C65)*C67</f>
        <v>34132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0.6</v>
      </c>
    </row>
    <row r="72" spans="1:3">
      <c r="B72" t="s">
        <v>72</v>
      </c>
      <c r="C72" s="6">
        <f>C69*C71</f>
        <v>20479.2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18900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4725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9.8829524779931427E-2</v>
      </c>
    </row>
    <row r="135" spans="2:5">
      <c r="B135" t="s">
        <v>126</v>
      </c>
      <c r="C135" s="6">
        <f>D63</f>
        <v>480</v>
      </c>
      <c r="E135" s="6">
        <f>(C135*100)/C145</f>
        <v>0.47686139821438572</v>
      </c>
    </row>
    <row r="136" spans="2:5">
      <c r="B136" t="s">
        <v>127</v>
      </c>
      <c r="C136" s="6">
        <f>C74</f>
        <v>852</v>
      </c>
      <c r="E136" s="6">
        <f>(C136*100)/C145</f>
        <v>0.84642898183053461</v>
      </c>
    </row>
    <row r="137" spans="2:5">
      <c r="B137" t="s">
        <v>77</v>
      </c>
      <c r="C137" s="6">
        <f>C76</f>
        <v>2470</v>
      </c>
      <c r="E137" s="6">
        <f>(C137*100)/C145</f>
        <v>2.4538492783115267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31.515438256855489</v>
      </c>
    </row>
    <row r="140" spans="2:5">
      <c r="B140" t="s">
        <v>129</v>
      </c>
      <c r="C140" s="6">
        <f>C69</f>
        <v>34132</v>
      </c>
      <c r="E140" s="6">
        <f>(C140*100)/C145</f>
        <v>33.908819258027947</v>
      </c>
    </row>
    <row r="141" spans="2:5">
      <c r="B141" t="s">
        <v>70</v>
      </c>
      <c r="C141" s="6">
        <f>C72</f>
        <v>20479.2</v>
      </c>
      <c r="E141" s="6">
        <f>(C141*100)/C145</f>
        <v>20.345291554816768</v>
      </c>
    </row>
    <row r="142" spans="2:5">
      <c r="B142" t="s">
        <v>130</v>
      </c>
      <c r="C142" s="6">
        <f>C129</f>
        <v>4725</v>
      </c>
      <c r="E142" s="6">
        <f>(C142*100)/C145</f>
        <v>4.6941043886728595</v>
      </c>
    </row>
    <row r="143" spans="2:5">
      <c r="B143" t="s">
        <v>110</v>
      </c>
      <c r="C143">
        <f>C134+C135+C136+C137+C138+C139+C140+C141+C142</f>
        <v>94960.546266666657</v>
      </c>
    </row>
    <row r="145" spans="2:5">
      <c r="B145" t="s">
        <v>131</v>
      </c>
      <c r="C145" s="6">
        <f>C143+C146</f>
        <v>100658.17904266666</v>
      </c>
      <c r="E145" s="2">
        <v>1</v>
      </c>
    </row>
    <row r="146" spans="2:5">
      <c r="B146" t="s">
        <v>132</v>
      </c>
      <c r="C146" s="6">
        <f>C143*E146</f>
        <v>5697.6327759999995</v>
      </c>
      <c r="E146" s="2">
        <v>0.06</v>
      </c>
    </row>
    <row r="148" spans="2:5">
      <c r="B148" t="s">
        <v>133</v>
      </c>
      <c r="C148" s="6">
        <f>C145</f>
        <v>100658.17904266666</v>
      </c>
    </row>
    <row r="149" spans="2:5">
      <c r="B149" t="s">
        <v>134</v>
      </c>
      <c r="C149" s="6">
        <f>C145/200</f>
        <v>503.29089521333327</v>
      </c>
    </row>
    <row r="150" spans="2:5">
      <c r="B150" t="s">
        <v>135</v>
      </c>
      <c r="C150" s="6">
        <f>C149/E40</f>
        <v>4.3764425670724636</v>
      </c>
    </row>
    <row r="151" spans="2:5">
      <c r="B151" t="s">
        <v>136</v>
      </c>
      <c r="C151" s="6">
        <f>C149/C40</f>
        <v>4.3764425670724636</v>
      </c>
    </row>
    <row r="159" spans="2:5">
      <c r="B159" t="s">
        <v>157</v>
      </c>
    </row>
    <row r="160" spans="2:5">
      <c r="B160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E159"/>
  <sheetViews>
    <sheetView tabSelected="1" topLeftCell="A133" workbookViewId="0">
      <selection activeCell="C72" sqref="C72"/>
    </sheetView>
  </sheetViews>
  <sheetFormatPr defaultRowHeight="15"/>
  <cols>
    <col min="2" max="2" width="38.140625" customWidth="1"/>
    <col min="3" max="3" width="15.42578125" bestFit="1" customWidth="1"/>
  </cols>
  <sheetData>
    <row r="3" spans="1:3" ht="51.75" customHeight="1">
      <c r="B3" s="5" t="s">
        <v>151</v>
      </c>
    </row>
    <row r="4" spans="1:3">
      <c r="B4" s="4" t="s">
        <v>147</v>
      </c>
    </row>
    <row r="5" spans="1:3">
      <c r="A5">
        <v>1</v>
      </c>
      <c r="B5" t="s">
        <v>0</v>
      </c>
    </row>
    <row r="6" spans="1:3">
      <c r="A6" t="s">
        <v>1</v>
      </c>
      <c r="B6" t="s">
        <v>2</v>
      </c>
    </row>
    <row r="7" spans="1:3">
      <c r="A7" t="s">
        <v>3</v>
      </c>
      <c r="B7" t="s">
        <v>4</v>
      </c>
    </row>
    <row r="8" spans="1:3">
      <c r="B8" t="s">
        <v>5</v>
      </c>
      <c r="C8" t="s">
        <v>154</v>
      </c>
    </row>
    <row r="9" spans="1:3">
      <c r="B9" t="s">
        <v>6</v>
      </c>
      <c r="C9">
        <v>19</v>
      </c>
    </row>
    <row r="10" spans="1:3">
      <c r="B10" t="s">
        <v>7</v>
      </c>
      <c r="C10">
        <v>2002</v>
      </c>
    </row>
    <row r="11" spans="1:3">
      <c r="B11" t="s">
        <v>8</v>
      </c>
      <c r="C11" t="s">
        <v>9</v>
      </c>
    </row>
    <row r="12" spans="1:3">
      <c r="A12" t="s">
        <v>10</v>
      </c>
      <c r="B12" t="s">
        <v>11</v>
      </c>
    </row>
    <row r="13" spans="1:3">
      <c r="B13" t="s">
        <v>12</v>
      </c>
      <c r="C13" s="1">
        <v>37000</v>
      </c>
    </row>
    <row r="14" spans="1:3">
      <c r="B14" t="s">
        <v>13</v>
      </c>
      <c r="C14">
        <v>61.58</v>
      </c>
    </row>
    <row r="15" spans="1:3">
      <c r="B15" t="s">
        <v>14</v>
      </c>
      <c r="C15">
        <v>37.9</v>
      </c>
    </row>
    <row r="16" spans="1:3">
      <c r="B16" t="s">
        <v>15</v>
      </c>
      <c r="C16">
        <v>0</v>
      </c>
    </row>
    <row r="17" spans="1:3">
      <c r="B17" t="s">
        <v>16</v>
      </c>
      <c r="C17">
        <v>2.7</v>
      </c>
    </row>
    <row r="18" spans="1:3">
      <c r="A18" t="s">
        <v>17</v>
      </c>
      <c r="B18" t="s">
        <v>18</v>
      </c>
    </row>
    <row r="19" spans="1:3">
      <c r="B19" t="s">
        <v>19</v>
      </c>
      <c r="C19" s="6">
        <v>240</v>
      </c>
    </row>
    <row r="20" spans="1:3">
      <c r="A20" t="s">
        <v>20</v>
      </c>
      <c r="B20" t="s">
        <v>21</v>
      </c>
    </row>
    <row r="21" spans="1:3">
      <c r="B21" t="s">
        <v>22</v>
      </c>
      <c r="C21">
        <v>3.71</v>
      </c>
    </row>
    <row r="22" spans="1:3">
      <c r="A22" t="s">
        <v>23</v>
      </c>
      <c r="B22" t="s">
        <v>24</v>
      </c>
    </row>
    <row r="23" spans="1:3">
      <c r="A23" t="s">
        <v>25</v>
      </c>
      <c r="B23" t="s">
        <v>26</v>
      </c>
    </row>
    <row r="24" spans="1:3">
      <c r="B24" t="s">
        <v>27</v>
      </c>
      <c r="C24" s="6">
        <v>2137.2199999999998</v>
      </c>
    </row>
    <row r="25" spans="1:3">
      <c r="B25" t="s">
        <v>28</v>
      </c>
      <c r="C25">
        <v>220</v>
      </c>
    </row>
    <row r="26" spans="1:3">
      <c r="B26" t="s">
        <v>29</v>
      </c>
    </row>
    <row r="27" spans="1:3">
      <c r="B27" t="s">
        <v>30</v>
      </c>
    </row>
    <row r="28" spans="1:3">
      <c r="A28" t="s">
        <v>31</v>
      </c>
      <c r="B28" t="s">
        <v>32</v>
      </c>
    </row>
    <row r="29" spans="1:3">
      <c r="B29" t="s">
        <v>27</v>
      </c>
    </row>
    <row r="30" spans="1:3">
      <c r="B30" t="s">
        <v>28</v>
      </c>
    </row>
    <row r="31" spans="1:3">
      <c r="B31" t="s">
        <v>29</v>
      </c>
    </row>
    <row r="32" spans="1:3">
      <c r="B32" t="s">
        <v>30</v>
      </c>
    </row>
    <row r="34" spans="1:5">
      <c r="A34">
        <v>2</v>
      </c>
      <c r="B34" t="s">
        <v>33</v>
      </c>
    </row>
    <row r="35" spans="1:5">
      <c r="A35" t="s">
        <v>34</v>
      </c>
      <c r="B35" t="s">
        <v>35</v>
      </c>
    </row>
    <row r="36" spans="1:5">
      <c r="C36" t="s">
        <v>36</v>
      </c>
      <c r="D36" t="s">
        <v>37</v>
      </c>
      <c r="E36" t="s">
        <v>38</v>
      </c>
    </row>
    <row r="37" spans="1:5">
      <c r="B37" t="s">
        <v>39</v>
      </c>
      <c r="C37">
        <v>46</v>
      </c>
      <c r="D37">
        <v>0</v>
      </c>
      <c r="E37">
        <f>C37</f>
        <v>46</v>
      </c>
    </row>
    <row r="38" spans="1:5">
      <c r="B38" t="s">
        <v>40</v>
      </c>
      <c r="C38">
        <v>46</v>
      </c>
      <c r="D38">
        <v>0</v>
      </c>
      <c r="E38">
        <f>C38</f>
        <v>46</v>
      </c>
    </row>
    <row r="39" spans="1:5">
      <c r="B39" t="s">
        <v>41</v>
      </c>
      <c r="C39">
        <v>48</v>
      </c>
      <c r="D39">
        <v>0</v>
      </c>
      <c r="E39">
        <f>C39</f>
        <v>48</v>
      </c>
    </row>
    <row r="40" spans="1:5">
      <c r="B40" t="s">
        <v>38</v>
      </c>
      <c r="C40">
        <f>SUM(C37:C39)</f>
        <v>140</v>
      </c>
      <c r="D40">
        <f>D37+D38+D39</f>
        <v>0</v>
      </c>
      <c r="E40">
        <f>C40</f>
        <v>140</v>
      </c>
    </row>
    <row r="41" spans="1:5">
      <c r="A41" t="s">
        <v>42</v>
      </c>
      <c r="B41" t="s">
        <v>43</v>
      </c>
    </row>
    <row r="42" spans="1:5">
      <c r="C42" t="s">
        <v>36</v>
      </c>
      <c r="D42" t="s">
        <v>37</v>
      </c>
      <c r="E42" t="s">
        <v>38</v>
      </c>
    </row>
    <row r="43" spans="1:5">
      <c r="B43" t="s">
        <v>39</v>
      </c>
    </row>
    <row r="44" spans="1:5">
      <c r="B44" t="s">
        <v>40</v>
      </c>
    </row>
    <row r="45" spans="1:5">
      <c r="B45" t="s">
        <v>41</v>
      </c>
    </row>
    <row r="46" spans="1:5">
      <c r="B46" t="s">
        <v>38</v>
      </c>
    </row>
    <row r="47" spans="1:5">
      <c r="A47" t="s">
        <v>44</v>
      </c>
      <c r="B47" t="s">
        <v>45</v>
      </c>
      <c r="C47">
        <v>80</v>
      </c>
    </row>
    <row r="48" spans="1:5">
      <c r="B48" t="s">
        <v>46</v>
      </c>
      <c r="C48">
        <v>188.57</v>
      </c>
    </row>
    <row r="49" spans="1:4">
      <c r="B49" t="s">
        <v>47</v>
      </c>
      <c r="C49">
        <v>20</v>
      </c>
    </row>
    <row r="50" spans="1:4">
      <c r="B50" t="s">
        <v>48</v>
      </c>
      <c r="C50">
        <v>1.17</v>
      </c>
    </row>
    <row r="51" spans="1:4">
      <c r="B51" t="s">
        <v>49</v>
      </c>
      <c r="C51">
        <v>1</v>
      </c>
    </row>
    <row r="52" spans="1:4">
      <c r="B52" t="s">
        <v>50</v>
      </c>
    </row>
    <row r="53" spans="1:4">
      <c r="A53" t="s">
        <v>51</v>
      </c>
      <c r="B53" t="s">
        <v>52</v>
      </c>
      <c r="C53">
        <v>200</v>
      </c>
    </row>
    <row r="55" spans="1:4">
      <c r="A55">
        <v>3</v>
      </c>
      <c r="B55" t="s">
        <v>53</v>
      </c>
    </row>
    <row r="56" spans="1:4">
      <c r="A56" t="s">
        <v>54</v>
      </c>
      <c r="B56" t="s">
        <v>55</v>
      </c>
      <c r="C56">
        <v>0</v>
      </c>
    </row>
    <row r="57" spans="1:4">
      <c r="A57" t="s">
        <v>56</v>
      </c>
      <c r="B57" t="s">
        <v>57</v>
      </c>
    </row>
    <row r="58" spans="1:4">
      <c r="B58" t="s">
        <v>58</v>
      </c>
      <c r="C58">
        <f>C14</f>
        <v>61.58</v>
      </c>
    </row>
    <row r="59" spans="1:4">
      <c r="B59" t="s">
        <v>14</v>
      </c>
      <c r="C59">
        <f>C15</f>
        <v>37.9</v>
      </c>
    </row>
    <row r="60" spans="1:4">
      <c r="B60" t="s">
        <v>15</v>
      </c>
      <c r="C60">
        <f>C16</f>
        <v>0</v>
      </c>
    </row>
    <row r="61" spans="1:4">
      <c r="A61" t="s">
        <v>59</v>
      </c>
      <c r="B61" t="s">
        <v>60</v>
      </c>
    </row>
    <row r="62" spans="1:4">
      <c r="B62" t="s">
        <v>61</v>
      </c>
      <c r="C62" t="s">
        <v>62</v>
      </c>
      <c r="D62" t="s">
        <v>63</v>
      </c>
    </row>
    <row r="63" spans="1:4">
      <c r="B63">
        <f>C19</f>
        <v>240</v>
      </c>
      <c r="C63">
        <v>2</v>
      </c>
      <c r="D63">
        <f>B63*C63</f>
        <v>480</v>
      </c>
    </row>
    <row r="64" spans="1:4">
      <c r="A64" t="s">
        <v>64</v>
      </c>
      <c r="B64" t="s">
        <v>21</v>
      </c>
    </row>
    <row r="65" spans="1:3">
      <c r="B65" t="s">
        <v>65</v>
      </c>
      <c r="C65">
        <f>C21</f>
        <v>3.71</v>
      </c>
    </row>
    <row r="66" spans="1:3">
      <c r="B66" t="s">
        <v>66</v>
      </c>
      <c r="C66">
        <f>E40</f>
        <v>140</v>
      </c>
    </row>
    <row r="67" spans="1:3">
      <c r="B67" t="s">
        <v>67</v>
      </c>
      <c r="C67">
        <v>200</v>
      </c>
    </row>
    <row r="68" spans="1:3">
      <c r="B68" t="s">
        <v>16</v>
      </c>
      <c r="C68">
        <f>C17</f>
        <v>2.7</v>
      </c>
    </row>
    <row r="69" spans="1:3">
      <c r="B69" t="s">
        <v>68</v>
      </c>
      <c r="C69">
        <f>((C66/C68)*C65)*C67</f>
        <v>38474.074074074073</v>
      </c>
    </row>
    <row r="70" spans="1:3">
      <c r="A70" t="s">
        <v>69</v>
      </c>
      <c r="B70" t="s">
        <v>70</v>
      </c>
    </row>
    <row r="71" spans="1:3">
      <c r="B71" t="s">
        <v>71</v>
      </c>
      <c r="C71">
        <v>0.8</v>
      </c>
    </row>
    <row r="72" spans="1:3">
      <c r="B72" t="s">
        <v>72</v>
      </c>
      <c r="C72" s="6">
        <f>C69*C71</f>
        <v>30779.259259259259</v>
      </c>
    </row>
    <row r="73" spans="1:3">
      <c r="A73" t="s">
        <v>73</v>
      </c>
      <c r="B73" t="s">
        <v>74</v>
      </c>
    </row>
    <row r="74" spans="1:3">
      <c r="B74" t="s">
        <v>75</v>
      </c>
      <c r="C74" s="6">
        <v>852</v>
      </c>
    </row>
    <row r="75" spans="1:3">
      <c r="A75" t="s">
        <v>76</v>
      </c>
      <c r="B75" t="s">
        <v>77</v>
      </c>
    </row>
    <row r="76" spans="1:3">
      <c r="B76" t="s">
        <v>75</v>
      </c>
      <c r="C76" s="6">
        <v>2470</v>
      </c>
    </row>
    <row r="77" spans="1:3">
      <c r="A77" t="s">
        <v>78</v>
      </c>
      <c r="B77" t="s">
        <v>79</v>
      </c>
    </row>
    <row r="78" spans="1:3">
      <c r="B78" t="s">
        <v>75</v>
      </c>
    </row>
    <row r="79" spans="1:3">
      <c r="A79" t="s">
        <v>80</v>
      </c>
      <c r="B79" t="s">
        <v>81</v>
      </c>
    </row>
    <row r="80" spans="1:3">
      <c r="A80" t="s">
        <v>82</v>
      </c>
      <c r="B80" t="s">
        <v>26</v>
      </c>
    </row>
    <row r="81" spans="1:3">
      <c r="B81" t="s">
        <v>83</v>
      </c>
    </row>
    <row r="82" spans="1:3">
      <c r="B82" t="s">
        <v>84</v>
      </c>
    </row>
    <row r="83" spans="1:3">
      <c r="B83" t="s">
        <v>85</v>
      </c>
    </row>
    <row r="84" spans="1:3">
      <c r="B84" t="s">
        <v>86</v>
      </c>
    </row>
    <row r="85" spans="1:3">
      <c r="B85" t="s">
        <v>87</v>
      </c>
    </row>
    <row r="86" spans="1:3">
      <c r="B86" t="s">
        <v>88</v>
      </c>
    </row>
    <row r="87" spans="1:3">
      <c r="B87" t="s">
        <v>89</v>
      </c>
    </row>
    <row r="88" spans="1:3">
      <c r="A88" t="s">
        <v>82</v>
      </c>
      <c r="B88" t="s">
        <v>90</v>
      </c>
    </row>
    <row r="89" spans="1:3">
      <c r="B89" t="s">
        <v>91</v>
      </c>
      <c r="C89" s="6">
        <f>C24</f>
        <v>2137.2199999999998</v>
      </c>
    </row>
    <row r="90" spans="1:3">
      <c r="B90" t="s">
        <v>92</v>
      </c>
    </row>
    <row r="91" spans="1:3">
      <c r="B91" t="s">
        <v>29</v>
      </c>
    </row>
    <row r="92" spans="1:3">
      <c r="B92" t="s">
        <v>93</v>
      </c>
      <c r="C92" s="6">
        <f>C24</f>
        <v>2137.2199999999998</v>
      </c>
    </row>
    <row r="94" spans="1:3">
      <c r="B94" t="s">
        <v>94</v>
      </c>
    </row>
    <row r="95" spans="1:3">
      <c r="B95" t="s">
        <v>95</v>
      </c>
    </row>
    <row r="96" spans="1:3">
      <c r="B96" t="s">
        <v>96</v>
      </c>
    </row>
    <row r="97" spans="1:3">
      <c r="B97" t="s">
        <v>97</v>
      </c>
    </row>
    <row r="99" spans="1:3">
      <c r="B99" t="s">
        <v>98</v>
      </c>
      <c r="C99">
        <f>C92/12</f>
        <v>178.10166666666666</v>
      </c>
    </row>
    <row r="100" spans="1:3">
      <c r="B100" t="s">
        <v>99</v>
      </c>
      <c r="C100" s="6">
        <f>(C24/3)/12</f>
        <v>59.367222222222217</v>
      </c>
    </row>
    <row r="102" spans="1:3">
      <c r="B102" t="s">
        <v>100</v>
      </c>
    </row>
    <row r="103" spans="1:3">
      <c r="B103" t="s">
        <v>101</v>
      </c>
      <c r="C103" s="6">
        <v>1581.6669999999999</v>
      </c>
    </row>
    <row r="104" spans="1:3">
      <c r="B104" t="s">
        <v>102</v>
      </c>
      <c r="C104" s="6">
        <v>126.5333</v>
      </c>
    </row>
    <row r="106" spans="1:3">
      <c r="B106" t="s">
        <v>103</v>
      </c>
    </row>
    <row r="107" spans="1:3">
      <c r="B107" t="s">
        <v>101</v>
      </c>
      <c r="C107">
        <v>1377.78</v>
      </c>
    </row>
    <row r="108" spans="1:3">
      <c r="B108" t="s">
        <v>102</v>
      </c>
    </row>
    <row r="110" spans="1:3">
      <c r="A110" t="s">
        <v>82</v>
      </c>
      <c r="B110" t="s">
        <v>104</v>
      </c>
    </row>
    <row r="111" spans="1:3">
      <c r="B111" t="s">
        <v>105</v>
      </c>
    </row>
    <row r="112" spans="1:3">
      <c r="B112" t="s">
        <v>106</v>
      </c>
    </row>
    <row r="113" spans="1:3">
      <c r="B113" t="s">
        <v>107</v>
      </c>
    </row>
    <row r="114" spans="1:3">
      <c r="B114" t="s">
        <v>108</v>
      </c>
    </row>
    <row r="115" spans="1:3">
      <c r="B115" t="s">
        <v>109</v>
      </c>
    </row>
    <row r="116" spans="1:3">
      <c r="B116" t="s">
        <v>110</v>
      </c>
    </row>
    <row r="118" spans="1:3">
      <c r="B118" t="s">
        <v>111</v>
      </c>
    </row>
    <row r="119" spans="1:3">
      <c r="B119" t="s">
        <v>112</v>
      </c>
    </row>
    <row r="120" spans="1:3">
      <c r="B120" t="s">
        <v>113</v>
      </c>
      <c r="C120">
        <v>142.35</v>
      </c>
    </row>
    <row r="122" spans="1:3">
      <c r="B122" t="s">
        <v>114</v>
      </c>
      <c r="C122" s="8">
        <f>C92+C99+C100+C104+C120</f>
        <v>2643.5721888888884</v>
      </c>
    </row>
    <row r="124" spans="1:3">
      <c r="A124" t="s">
        <v>115</v>
      </c>
      <c r="B124" t="s">
        <v>116</v>
      </c>
      <c r="C124" s="2">
        <v>0.06</v>
      </c>
    </row>
    <row r="126" spans="1:3">
      <c r="A126">
        <v>4</v>
      </c>
      <c r="B126" t="s">
        <v>117</v>
      </c>
    </row>
    <row r="127" spans="1:3">
      <c r="B127" t="s">
        <v>118</v>
      </c>
      <c r="C127" s="1">
        <f>C13</f>
        <v>37000</v>
      </c>
    </row>
    <row r="128" spans="1:3">
      <c r="B128" t="s">
        <v>119</v>
      </c>
      <c r="C128" s="3">
        <v>0.25</v>
      </c>
    </row>
    <row r="129" spans="2:5">
      <c r="B129" t="s">
        <v>120</v>
      </c>
      <c r="C129" s="6">
        <f>C127*C128</f>
        <v>9250</v>
      </c>
    </row>
    <row r="132" spans="2:5">
      <c r="C132" t="s">
        <v>121</v>
      </c>
      <c r="D132" t="s">
        <v>122</v>
      </c>
      <c r="E132" t="s">
        <v>123</v>
      </c>
    </row>
    <row r="133" spans="2:5">
      <c r="B133" t="s">
        <v>124</v>
      </c>
    </row>
    <row r="134" spans="2:5">
      <c r="B134" t="s">
        <v>125</v>
      </c>
      <c r="C134">
        <f>C58+C59+C60</f>
        <v>99.47999999999999</v>
      </c>
      <c r="E134" s="6">
        <f>(C134*100)/C145</f>
        <v>8.2231634720604255E-2</v>
      </c>
    </row>
    <row r="135" spans="2:5">
      <c r="B135" t="s">
        <v>126</v>
      </c>
      <c r="C135" s="6">
        <f>D63</f>
        <v>480</v>
      </c>
      <c r="E135" s="6">
        <f>(C135*100)/C145</f>
        <v>0.39677507705961046</v>
      </c>
    </row>
    <row r="136" spans="2:5">
      <c r="B136" t="s">
        <v>127</v>
      </c>
      <c r="C136" s="6">
        <f>C74</f>
        <v>852</v>
      </c>
      <c r="E136" s="6">
        <f>(C136*100)/C145</f>
        <v>0.70427576178080853</v>
      </c>
    </row>
    <row r="137" spans="2:5">
      <c r="B137" t="s">
        <v>77</v>
      </c>
      <c r="C137" s="6">
        <f>C76</f>
        <v>2470</v>
      </c>
      <c r="E137" s="6">
        <f>(C137*100)/C145</f>
        <v>2.0417384173692454</v>
      </c>
    </row>
    <row r="138" spans="2:5">
      <c r="B138" t="s">
        <v>128</v>
      </c>
      <c r="E138">
        <f>(C138*100)/C145</f>
        <v>0</v>
      </c>
    </row>
    <row r="139" spans="2:5">
      <c r="B139" t="s">
        <v>81</v>
      </c>
      <c r="C139" s="6">
        <f>C122*12</f>
        <v>31722.866266666661</v>
      </c>
      <c r="D139" s="6">
        <f>C122</f>
        <v>2643.5721888888884</v>
      </c>
      <c r="E139" s="6">
        <f>(C139*100)/C145</f>
        <v>26.222588973975792</v>
      </c>
    </row>
    <row r="140" spans="2:5">
      <c r="B140" t="s">
        <v>129</v>
      </c>
      <c r="C140" s="6">
        <f>C69</f>
        <v>38474.074074074073</v>
      </c>
      <c r="E140" s="6">
        <f>(C140*100)/C145</f>
        <v>31.803236886537292</v>
      </c>
    </row>
    <row r="141" spans="2:5">
      <c r="B141" t="s">
        <v>70</v>
      </c>
      <c r="C141" s="6">
        <f>C72</f>
        <v>30779.259259259259</v>
      </c>
      <c r="E141" s="6">
        <f>(C141*100)/C145</f>
        <v>25.442589509229833</v>
      </c>
    </row>
    <row r="142" spans="2:5">
      <c r="B142" t="s">
        <v>130</v>
      </c>
      <c r="C142" s="6">
        <f>C129</f>
        <v>9250</v>
      </c>
      <c r="E142" s="6">
        <f>(C142*100)/C145</f>
        <v>7.6461863808362427</v>
      </c>
    </row>
    <row r="143" spans="2:5">
      <c r="B143" t="s">
        <v>110</v>
      </c>
      <c r="C143">
        <f>C134+C135+C136+C137+C138+C139+C140+C141+C142</f>
        <v>114127.67959999999</v>
      </c>
    </row>
    <row r="145" spans="2:5">
      <c r="B145" t="s">
        <v>131</v>
      </c>
      <c r="C145" s="6">
        <f>C143+C146</f>
        <v>120975.34037599999</v>
      </c>
      <c r="E145" s="2">
        <v>1</v>
      </c>
    </row>
    <row r="146" spans="2:5">
      <c r="B146" t="s">
        <v>132</v>
      </c>
      <c r="C146" s="6">
        <f>C143*E146</f>
        <v>6847.6607759999988</v>
      </c>
      <c r="E146" s="2">
        <v>0.06</v>
      </c>
    </row>
    <row r="148" spans="2:5">
      <c r="B148" t="s">
        <v>133</v>
      </c>
      <c r="C148" s="6">
        <f>C145</f>
        <v>120975.34037599999</v>
      </c>
    </row>
    <row r="149" spans="2:5">
      <c r="B149" t="s">
        <v>134</v>
      </c>
      <c r="C149" s="6">
        <f>C145/200</f>
        <v>604.87670187999993</v>
      </c>
    </row>
    <row r="150" spans="2:5">
      <c r="B150" t="s">
        <v>135</v>
      </c>
      <c r="C150" s="6">
        <f>C149/E40</f>
        <v>4.3205478705714278</v>
      </c>
    </row>
    <row r="151" spans="2:5">
      <c r="B151" t="s">
        <v>136</v>
      </c>
      <c r="C151" s="6">
        <f>C149/C40</f>
        <v>4.3205478705714278</v>
      </c>
    </row>
    <row r="159" spans="2:5">
      <c r="B159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Itinerário 01</vt:lpstr>
      <vt:lpstr>Itinerário 03 </vt:lpstr>
      <vt:lpstr>Itinerário 04</vt:lpstr>
      <vt:lpstr>Itinerário 05</vt:lpstr>
      <vt:lpstr>Itinerário 06</vt:lpstr>
      <vt:lpstr>Itinerário 07</vt:lpstr>
      <vt:lpstr>Itinerário 08</vt:lpstr>
      <vt:lpstr>Itinerário 09</vt:lpstr>
      <vt:lpstr>Itinerário 10</vt:lpstr>
      <vt:lpstr>ITINERÁRIO 11</vt:lpstr>
      <vt:lpstr>Itinerário 12</vt:lpstr>
      <vt:lpstr>Itinerário 13</vt:lpstr>
      <vt:lpstr>Itinerário 14</vt:lpstr>
      <vt:lpstr>ITINERÁRIO 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Prefeito</dc:creator>
  <cp:lastModifiedBy>USUARIO</cp:lastModifiedBy>
  <cp:lastPrinted>2019-12-19T12:27:04Z</cp:lastPrinted>
  <dcterms:created xsi:type="dcterms:W3CDTF">2014-07-31T12:37:08Z</dcterms:created>
  <dcterms:modified xsi:type="dcterms:W3CDTF">2019-12-19T12:27:22Z</dcterms:modified>
</cp:coreProperties>
</file>